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1"/>
  <workbookPr showInkAnnotation="0" defaultThemeVersion="124226"/>
  <mc:AlternateContent xmlns:mc="http://schemas.openxmlformats.org/markup-compatibility/2006">
    <mc:Choice Requires="x15">
      <x15ac:absPath xmlns:x15ac="http://schemas.microsoft.com/office/spreadsheetml/2010/11/ac" url="/Users/thomas/Nextcloud/NBTeam/AKTUELLE Projekte/ASSA Rasenfelder/"/>
    </mc:Choice>
  </mc:AlternateContent>
  <xr:revisionPtr revIDLastSave="0" documentId="13_ncr:1_{67A53BC1-0C68-3744-B7C3-CB604E716948}" xr6:coauthVersionLast="47" xr6:coauthVersionMax="47" xr10:uidLastSave="{00000000-0000-0000-0000-000000000000}"/>
  <bookViews>
    <workbookView xWindow="3120" yWindow="1420" windowWidth="39080" windowHeight="19540" tabRatio="846" activeTab="1" xr2:uid="{00000000-000D-0000-FFFF-FFFF00000000}"/>
  </bookViews>
  <sheets>
    <sheet name="Intro" sheetId="47" r:id="rId1"/>
    <sheet name="Kennwertmodell" sheetId="46" r:id="rId2"/>
    <sheet name="Vergleichswerte-UBP" sheetId="51" r:id="rId3"/>
    <sheet name="Inventory" sheetId="48" state="hidden" r:id="rId4"/>
    <sheet name="Dropdown" sheetId="50" state="hidden" r:id="rId5"/>
    <sheet name="Data-SP" sheetId="42" state="hidden" r:id="rId6"/>
    <sheet name="Data-selection" sheetId="43" state="hidden" r:id="rId7"/>
    <sheet name="Setup" sheetId="44" state="hidden" r:id="rId8"/>
    <sheet name="Auswertungen" sheetId="52" state="hidden" r:id="rId9"/>
    <sheet name="für Merkblatt" sheetId="54" state="hidden" r:id="rId10"/>
  </sheets>
  <externalReferences>
    <externalReference r:id="rId11"/>
  </externalReferences>
  <definedNames>
    <definedName name="_xlnm._FilterDatabase" localSheetId="6" hidden="1">'Data-selection'!$C$2:$C$49</definedName>
    <definedName name="_xlnm._FilterDatabase" localSheetId="3" hidden="1">Inventory!$A$3:$AK$3</definedName>
    <definedName name="_xlnm._FilterDatabase" hidden="1">#REF!</definedName>
    <definedName name="auswahl">[1]Produkte!$C$42:$C$49</definedName>
    <definedName name="d">[1]Produkte!$C$3,[1]Produkte!$C$7,[1]Produkte!$C$18,[1]Produkte!$C$23,[1]Produkte!$C$27:$C$29,[1]Produkte!$C$32</definedName>
    <definedName name="_xlnm.Print_Area" localSheetId="0">Intro!$A$1:$R$79</definedName>
    <definedName name="Glass_miniJar" localSheetId="3">#REF!</definedName>
    <definedName name="Glass_miniJar">#REF!</definedName>
    <definedName name="Herkunft">[1]Länder!$B$2:$B$33</definedName>
    <definedName name="Input" localSheetId="3">#REF!</definedName>
    <definedName name="Input">#REF!</definedName>
    <definedName name="Land">[1]Länder!$B$36:$B$61</definedName>
    <definedName name="Monat">[1]Zeit!$B$3:$B$15</definedName>
    <definedName name="Output" localSheetId="3">#REF!</definedName>
    <definedName name="Output">#REF!</definedName>
    <definedName name="Produktauswahl">[1]Produkte!$C$3,[1]Produkte!$C$7,[1]Produkte!$C$18,[1]Produkte!$C$23,[1]Produkte!$C$27:$C$29,[1]Produkte!$C$32</definedName>
    <definedName name="RS_glass" localSheetId="3">#REF!</definedName>
    <definedName name="RS_glass">#REF!</definedName>
    <definedName name="S_EURO5" localSheetId="3">#REF!</definedName>
    <definedName name="S_EURO5">#REF!</definedName>
    <definedName name="Stellen_runden" localSheetId="3">#REF!</definedName>
    <definedName name="Stellen_runden">#REF!</definedName>
    <definedName name="TD_miniJar" localSheetId="3">#REF!</definedName>
    <definedName name="TD_miniJar">#REF!</definedName>
    <definedName name="Transport">[1]Produkte!$O$2:$O$3</definedName>
    <definedName name="Z_0111E7B5_3E0B_11D4_8303_000102284B93_.wvu.PrintArea" localSheetId="3" hidden="1">#REF!</definedName>
    <definedName name="Z_0111E7B5_3E0B_11D4_8303_000102284B93_.wvu.PrintArea" hidden="1">#REF!</definedName>
    <definedName name="Z_011E7B5_3E0B_11D4_8303_000102284B94" localSheetId="3" hidden="1">#REF!</definedName>
    <definedName name="Z_011E7B5_3E0B_11D4_8303_000102284B94" hidden="1">#REF!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3" i="54" l="1"/>
  <c r="F23" i="54"/>
  <c r="E23" i="54"/>
  <c r="C23" i="54"/>
  <c r="B23" i="54"/>
  <c r="U78" i="48" l="1"/>
  <c r="T78" i="48"/>
  <c r="S78" i="48"/>
  <c r="Z92" i="48"/>
  <c r="D60" i="43"/>
  <c r="F80" i="48"/>
  <c r="N78" i="48" s="1"/>
  <c r="E80" i="48"/>
  <c r="M78" i="48" s="1"/>
  <c r="O78" i="48" l="1"/>
  <c r="D6" i="43" l="1"/>
  <c r="D59" i="43"/>
  <c r="D58" i="43"/>
  <c r="D57" i="43"/>
  <c r="D56" i="43"/>
  <c r="D55" i="43"/>
  <c r="D54" i="43"/>
  <c r="D53" i="43"/>
  <c r="D52" i="43"/>
  <c r="D51" i="43"/>
  <c r="D50" i="43"/>
  <c r="O17" i="48"/>
  <c r="O48" i="48"/>
  <c r="AI75" i="48"/>
  <c r="AJ75" i="48"/>
  <c r="AJ78" i="48" s="1"/>
  <c r="AK2" i="48"/>
  <c r="AK58" i="48" s="1"/>
  <c r="AK87" i="48" s="1"/>
  <c r="AD2" i="48"/>
  <c r="AD58" i="48" s="1"/>
  <c r="AD87" i="48" s="1"/>
  <c r="R66" i="48"/>
  <c r="U75" i="48"/>
  <c r="U74" i="48"/>
  <c r="U73" i="48"/>
  <c r="U71" i="48"/>
  <c r="U70" i="48"/>
  <c r="U68" i="48"/>
  <c r="AE103" i="48" s="1"/>
  <c r="U66" i="48"/>
  <c r="T75" i="48"/>
  <c r="T74" i="48"/>
  <c r="T66" i="48"/>
  <c r="T49" i="48" s="1"/>
  <c r="S66" i="48"/>
  <c r="P66" i="48"/>
  <c r="AK75" i="48" s="1"/>
  <c r="AK78" i="48" s="1"/>
  <c r="T71" i="48"/>
  <c r="T70" i="48"/>
  <c r="T68" i="48"/>
  <c r="AD103" i="48" s="1"/>
  <c r="T73" i="48"/>
  <c r="O11" i="48"/>
  <c r="N63" i="48"/>
  <c r="N57" i="48"/>
  <c r="N52" i="48"/>
  <c r="N51" i="48"/>
  <c r="N50" i="48"/>
  <c r="N49" i="48"/>
  <c r="N47" i="48"/>
  <c r="N46" i="48"/>
  <c r="N45" i="48"/>
  <c r="N44" i="48"/>
  <c r="N43" i="48"/>
  <c r="N42" i="48"/>
  <c r="N16" i="48"/>
  <c r="N10" i="48"/>
  <c r="S73" i="48"/>
  <c r="R73" i="48"/>
  <c r="Q73" i="48"/>
  <c r="P73" i="48"/>
  <c r="AK101" i="48" l="1"/>
  <c r="AK115" i="48" s="1"/>
  <c r="AD101" i="48"/>
  <c r="AD115" i="48" s="1"/>
  <c r="U48" i="48"/>
  <c r="AK48" i="48"/>
  <c r="AK17" i="48"/>
  <c r="T47" i="48"/>
  <c r="AD49" i="48"/>
  <c r="U17" i="48"/>
  <c r="AK59" i="48"/>
  <c r="AK61" i="48"/>
  <c r="AK62" i="48"/>
  <c r="AD48" i="48"/>
  <c r="AK60" i="48"/>
  <c r="AK10" i="48"/>
  <c r="AK12" i="48"/>
  <c r="AK7" i="48"/>
  <c r="AK8" i="48"/>
  <c r="AK9" i="48"/>
  <c r="AK25" i="48"/>
  <c r="AK26" i="48"/>
  <c r="AK27" i="48"/>
  <c r="AK28" i="48"/>
  <c r="AK29" i="48"/>
  <c r="AK41" i="48"/>
  <c r="AK92" i="48"/>
  <c r="AK13" i="48"/>
  <c r="AK32" i="48"/>
  <c r="AK30" i="48"/>
  <c r="AK82" i="48" s="1"/>
  <c r="AK14" i="48"/>
  <c r="AK33" i="48"/>
  <c r="AK31" i="48"/>
  <c r="AK16" i="48"/>
  <c r="AK35" i="48"/>
  <c r="AK15" i="48"/>
  <c r="AK34" i="48"/>
  <c r="AK11" i="48"/>
  <c r="AK18" i="48"/>
  <c r="AK19" i="48"/>
  <c r="AK20" i="48"/>
  <c r="AK36" i="48"/>
  <c r="AK53" i="48"/>
  <c r="AK21" i="48"/>
  <c r="AK81" i="48" s="1"/>
  <c r="AK54" i="48"/>
  <c r="AK22" i="48"/>
  <c r="AK55" i="48"/>
  <c r="AK23" i="48"/>
  <c r="AK39" i="48"/>
  <c r="AK56" i="48"/>
  <c r="AK37" i="48"/>
  <c r="AK38" i="48"/>
  <c r="AK6" i="48"/>
  <c r="AK24" i="48"/>
  <c r="AK40" i="48"/>
  <c r="AD33" i="48"/>
  <c r="AD34" i="48"/>
  <c r="AD19" i="48"/>
  <c r="AD37" i="48"/>
  <c r="AD18" i="48"/>
  <c r="AD35" i="48"/>
  <c r="AD53" i="48"/>
  <c r="AD20" i="48"/>
  <c r="AD36" i="48"/>
  <c r="AD21" i="48"/>
  <c r="AD81" i="48" s="1"/>
  <c r="AD54" i="48"/>
  <c r="AD22" i="48"/>
  <c r="AD38" i="48"/>
  <c r="AD55" i="48"/>
  <c r="AD39" i="48"/>
  <c r="AD23" i="48"/>
  <c r="AD56" i="48"/>
  <c r="AD6" i="48"/>
  <c r="AD24" i="48"/>
  <c r="AD40" i="48"/>
  <c r="AD7" i="48"/>
  <c r="AD41" i="48"/>
  <c r="AD59" i="48"/>
  <c r="AD8" i="48"/>
  <c r="AD26" i="48"/>
  <c r="AD60" i="48"/>
  <c r="AD27" i="48"/>
  <c r="AD28" i="48"/>
  <c r="AD12" i="48"/>
  <c r="AD14" i="48"/>
  <c r="AD31" i="48"/>
  <c r="AD25" i="48"/>
  <c r="AD9" i="48"/>
  <c r="AD61" i="48"/>
  <c r="AD62" i="48"/>
  <c r="AD29" i="48"/>
  <c r="AD13" i="48"/>
  <c r="AD30" i="48"/>
  <c r="AD82" i="48" s="1"/>
  <c r="AD15" i="48"/>
  <c r="AD32" i="48"/>
  <c r="AD75" i="48"/>
  <c r="AD78" i="48" s="1"/>
  <c r="AD92" i="48" s="1"/>
  <c r="AD106" i="48" s="1"/>
  <c r="T46" i="48"/>
  <c r="AD46" i="48" s="1"/>
  <c r="T50" i="48"/>
  <c r="AD50" i="48" s="1"/>
  <c r="T51" i="48"/>
  <c r="AD51" i="48" s="1"/>
  <c r="T52" i="48"/>
  <c r="AD52" i="48" s="1"/>
  <c r="T57" i="48"/>
  <c r="AD57" i="48" s="1"/>
  <c r="T63" i="48"/>
  <c r="AD63" i="48" s="1"/>
  <c r="T44" i="48"/>
  <c r="AD44" i="48" s="1"/>
  <c r="T45" i="48"/>
  <c r="AD45" i="48" s="1"/>
  <c r="T42" i="48"/>
  <c r="AD42" i="48" s="1"/>
  <c r="T43" i="48"/>
  <c r="AD43" i="48" s="1"/>
  <c r="T10" i="48"/>
  <c r="AD10" i="48" s="1"/>
  <c r="T16" i="48"/>
  <c r="AD16" i="48" s="1"/>
  <c r="AK83" i="48" l="1"/>
  <c r="AK97" i="48" s="1"/>
  <c r="AK111" i="48" s="1"/>
  <c r="AD83" i="48"/>
  <c r="AD97" i="48" s="1"/>
  <c r="AD86" i="48"/>
  <c r="AD100" i="48" s="1"/>
  <c r="AD114" i="48" s="1"/>
  <c r="AK96" i="48"/>
  <c r="AK110" i="48" s="1"/>
  <c r="AK95" i="48"/>
  <c r="AK109" i="48"/>
  <c r="AD80" i="48"/>
  <c r="AD84" i="48"/>
  <c r="AD96" i="48"/>
  <c r="AD110" i="48"/>
  <c r="AD95" i="48"/>
  <c r="AD109" i="48"/>
  <c r="B88" i="46"/>
  <c r="AD111" i="48" l="1"/>
  <c r="AD94" i="48"/>
  <c r="AD108" i="48" s="1"/>
  <c r="AD98" i="48"/>
  <c r="AD112" i="48" s="1"/>
  <c r="B73" i="46"/>
  <c r="Z2" i="48"/>
  <c r="Z58" i="48" l="1"/>
  <c r="Z87" i="48" s="1"/>
  <c r="Z57" i="48"/>
  <c r="Z47" i="48"/>
  <c r="Z48" i="48"/>
  <c r="Z46" i="48"/>
  <c r="AE2" i="48"/>
  <c r="AE58" i="48" s="1"/>
  <c r="AE87" i="48" s="1"/>
  <c r="AC2" i="48"/>
  <c r="AC58" i="48" s="1"/>
  <c r="AC87" i="48" s="1"/>
  <c r="AB2" i="48"/>
  <c r="AB58" i="48" s="1"/>
  <c r="AB87" i="48" s="1"/>
  <c r="AA2" i="48"/>
  <c r="AA58" i="48" s="1"/>
  <c r="AA87" i="48" s="1"/>
  <c r="AJ2" i="48"/>
  <c r="AI2" i="48"/>
  <c r="AH2" i="48"/>
  <c r="AG2" i="48"/>
  <c r="AF2" i="48"/>
  <c r="E248" i="42"/>
  <c r="F248" i="42"/>
  <c r="G248" i="42"/>
  <c r="H248" i="42"/>
  <c r="I248" i="42"/>
  <c r="J248" i="42"/>
  <c r="K248" i="42"/>
  <c r="L248" i="42"/>
  <c r="M248" i="42"/>
  <c r="N248" i="42"/>
  <c r="O248" i="42"/>
  <c r="P248" i="42"/>
  <c r="Q248" i="42"/>
  <c r="R248" i="42"/>
  <c r="S248" i="42"/>
  <c r="T248" i="42"/>
  <c r="U248" i="42"/>
  <c r="V248" i="42"/>
  <c r="W248" i="42"/>
  <c r="X248" i="42"/>
  <c r="Y248" i="42"/>
  <c r="Z248" i="42"/>
  <c r="AA248" i="42"/>
  <c r="AB248" i="42"/>
  <c r="AC248" i="42"/>
  <c r="AD248" i="42"/>
  <c r="AE248" i="42"/>
  <c r="AF248" i="42"/>
  <c r="AG248" i="42"/>
  <c r="AH248" i="42"/>
  <c r="AI248" i="42"/>
  <c r="AJ248" i="42"/>
  <c r="AK248" i="42"/>
  <c r="AL248" i="42"/>
  <c r="AM248" i="42"/>
  <c r="AN248" i="42"/>
  <c r="AO248" i="42"/>
  <c r="AP248" i="42"/>
  <c r="AQ248" i="42"/>
  <c r="AR248" i="42"/>
  <c r="AS248" i="42"/>
  <c r="AT248" i="42"/>
  <c r="AU248" i="42"/>
  <c r="AV248" i="42"/>
  <c r="AW248" i="42"/>
  <c r="AX248" i="42"/>
  <c r="AY248" i="42"/>
  <c r="AZ248" i="42"/>
  <c r="BA248" i="42"/>
  <c r="BB248" i="42"/>
  <c r="BC248" i="42"/>
  <c r="BD248" i="42"/>
  <c r="BE248" i="42"/>
  <c r="BF248" i="42"/>
  <c r="BG248" i="42"/>
  <c r="BH248" i="42"/>
  <c r="BI248" i="42"/>
  <c r="BJ248" i="42"/>
  <c r="BK248" i="42"/>
  <c r="BL248" i="42"/>
  <c r="BM248" i="42"/>
  <c r="BN248" i="42"/>
  <c r="BO248" i="42"/>
  <c r="BP248" i="42"/>
  <c r="BQ248" i="42"/>
  <c r="BR248" i="42"/>
  <c r="BS248" i="42"/>
  <c r="BT248" i="42"/>
  <c r="BU248" i="42"/>
  <c r="BV248" i="42"/>
  <c r="BW248" i="42"/>
  <c r="BX248" i="42"/>
  <c r="BY248" i="42"/>
  <c r="BZ248" i="42"/>
  <c r="CA248" i="42"/>
  <c r="CB248" i="42"/>
  <c r="CC248" i="42"/>
  <c r="CD248" i="42"/>
  <c r="CE248" i="42"/>
  <c r="CF248" i="42"/>
  <c r="CG248" i="42"/>
  <c r="CH248" i="42"/>
  <c r="CI248" i="42"/>
  <c r="CJ248" i="42"/>
  <c r="CK248" i="42"/>
  <c r="CL248" i="42"/>
  <c r="CM248" i="42"/>
  <c r="CN248" i="42"/>
  <c r="CO248" i="42"/>
  <c r="CP248" i="42"/>
  <c r="CQ248" i="42"/>
  <c r="CR248" i="42"/>
  <c r="CS248" i="42"/>
  <c r="CT248" i="42"/>
  <c r="CU248" i="42"/>
  <c r="CV248" i="42"/>
  <c r="CW248" i="42"/>
  <c r="D248" i="42"/>
  <c r="AA101" i="48" l="1"/>
  <c r="AA115" i="48"/>
  <c r="AB101" i="48"/>
  <c r="AB115" i="48"/>
  <c r="AC101" i="48"/>
  <c r="AE101" i="48"/>
  <c r="AE115" i="48" s="1"/>
  <c r="Z101" i="48"/>
  <c r="Z115" i="48"/>
  <c r="AG48" i="48"/>
  <c r="AG58" i="48"/>
  <c r="AG87" i="48" s="1"/>
  <c r="AH48" i="48"/>
  <c r="AH58" i="48"/>
  <c r="AH87" i="48" s="1"/>
  <c r="AF48" i="48"/>
  <c r="AF58" i="48"/>
  <c r="AF87" i="48" s="1"/>
  <c r="AJ49" i="48"/>
  <c r="AJ58" i="48"/>
  <c r="AJ87" i="48" s="1"/>
  <c r="AI48" i="48"/>
  <c r="AI58" i="48"/>
  <c r="AI87" i="48" s="1"/>
  <c r="Z85" i="48"/>
  <c r="AJ54" i="48"/>
  <c r="AJ37" i="48"/>
  <c r="AJ21" i="48"/>
  <c r="AJ34" i="48"/>
  <c r="AJ59" i="48"/>
  <c r="AJ41" i="48"/>
  <c r="AJ25" i="48"/>
  <c r="AJ7" i="48"/>
  <c r="AJ23" i="48"/>
  <c r="AJ53" i="48"/>
  <c r="AJ36" i="48"/>
  <c r="AJ20" i="48"/>
  <c r="AJ52" i="48"/>
  <c r="AJ35" i="48"/>
  <c r="AJ19" i="48"/>
  <c r="AJ51" i="48"/>
  <c r="AJ18" i="48"/>
  <c r="AJ50" i="48"/>
  <c r="AJ16" i="48"/>
  <c r="AJ10" i="48"/>
  <c r="AJ14" i="48"/>
  <c r="AJ30" i="48"/>
  <c r="AJ63" i="48"/>
  <c r="AJ11" i="48"/>
  <c r="AJ9" i="48"/>
  <c r="AJ60" i="48"/>
  <c r="AJ55" i="48"/>
  <c r="AJ38" i="48"/>
  <c r="AJ22" i="48"/>
  <c r="AJ33" i="48"/>
  <c r="AJ15" i="48"/>
  <c r="AJ31" i="48"/>
  <c r="AJ46" i="48"/>
  <c r="AJ44" i="48"/>
  <c r="AJ28" i="48"/>
  <c r="AJ61" i="48"/>
  <c r="AJ43" i="48"/>
  <c r="AJ24" i="48"/>
  <c r="AJ56" i="48"/>
  <c r="AJ39" i="48"/>
  <c r="AJ32" i="48"/>
  <c r="AJ45" i="48"/>
  <c r="AJ27" i="48"/>
  <c r="AJ42" i="48"/>
  <c r="AJ12" i="48"/>
  <c r="AJ26" i="48"/>
  <c r="AJ8" i="48"/>
  <c r="AJ57" i="48"/>
  <c r="AJ40" i="48"/>
  <c r="AJ6" i="48"/>
  <c r="AJ48" i="48"/>
  <c r="AJ13" i="48"/>
  <c r="AJ29" i="48"/>
  <c r="AJ62" i="48"/>
  <c r="AA48" i="48"/>
  <c r="AB48" i="48"/>
  <c r="AC48" i="48"/>
  <c r="AE48" i="48"/>
  <c r="AE6" i="48"/>
  <c r="C11" i="50"/>
  <c r="P74" i="48"/>
  <c r="Q74" i="48"/>
  <c r="R74" i="48"/>
  <c r="S74" i="48"/>
  <c r="P75" i="48"/>
  <c r="Q75" i="48"/>
  <c r="R75" i="48"/>
  <c r="S75" i="48"/>
  <c r="AG103" i="48"/>
  <c r="AH103" i="48"/>
  <c r="AI103" i="48"/>
  <c r="AJ103" i="48"/>
  <c r="AF103" i="48"/>
  <c r="L39" i="48"/>
  <c r="M52" i="48"/>
  <c r="O46" i="48"/>
  <c r="AK46" i="48" s="1"/>
  <c r="J41" i="48"/>
  <c r="Q68" i="48"/>
  <c r="AA103" i="48" s="1"/>
  <c r="R68" i="48"/>
  <c r="AB103" i="48" s="1"/>
  <c r="S68" i="48"/>
  <c r="AC103" i="48" s="1"/>
  <c r="P68" i="48"/>
  <c r="Q70" i="48"/>
  <c r="R70" i="48"/>
  <c r="S70" i="48"/>
  <c r="Q71" i="48"/>
  <c r="R71" i="48"/>
  <c r="S71" i="48"/>
  <c r="P71" i="48"/>
  <c r="P70" i="48"/>
  <c r="S9" i="48"/>
  <c r="R21" i="48"/>
  <c r="Q66" i="48"/>
  <c r="P21" i="48"/>
  <c r="D3" i="50"/>
  <c r="E3" i="50"/>
  <c r="F3" i="50"/>
  <c r="G3" i="50"/>
  <c r="D4" i="50"/>
  <c r="E4" i="50"/>
  <c r="F4" i="50"/>
  <c r="G4" i="50"/>
  <c r="D5" i="50"/>
  <c r="E5" i="50"/>
  <c r="F5" i="50"/>
  <c r="G5" i="50"/>
  <c r="D6" i="50"/>
  <c r="E6" i="50"/>
  <c r="F6" i="50"/>
  <c r="G6" i="50"/>
  <c r="C4" i="50"/>
  <c r="C5" i="50"/>
  <c r="C6" i="50"/>
  <c r="C3" i="50"/>
  <c r="AC115" i="48" l="1"/>
  <c r="AI101" i="48"/>
  <c r="AI115" i="48" s="1"/>
  <c r="AF101" i="48"/>
  <c r="AF115" i="48"/>
  <c r="AG101" i="48"/>
  <c r="AG115" i="48"/>
  <c r="AH101" i="48"/>
  <c r="AH115" i="48"/>
  <c r="AJ101" i="48"/>
  <c r="AJ115" i="48" s="1"/>
  <c r="Z103" i="48"/>
  <c r="U52" i="48"/>
  <c r="U11" i="48"/>
  <c r="AE11" i="48" s="1"/>
  <c r="P41" i="48"/>
  <c r="P30" i="48"/>
  <c r="Q38" i="48"/>
  <c r="Q21" i="48"/>
  <c r="K60" i="48"/>
  <c r="AG75" i="48"/>
  <c r="AG78" i="48" s="1"/>
  <c r="AG92" i="48" s="1"/>
  <c r="AG106" i="48" s="1"/>
  <c r="Q25" i="48"/>
  <c r="P27" i="48"/>
  <c r="P28" i="48"/>
  <c r="Q27" i="48"/>
  <c r="Q30" i="48"/>
  <c r="AE75" i="48"/>
  <c r="Q28" i="48"/>
  <c r="Z75" i="48"/>
  <c r="Z78" i="48" s="1"/>
  <c r="R30" i="48"/>
  <c r="R27" i="48"/>
  <c r="R28" i="48"/>
  <c r="AC75" i="48"/>
  <c r="R25" i="48"/>
  <c r="P25" i="48"/>
  <c r="AB75" i="48"/>
  <c r="AB78" i="48" s="1"/>
  <c r="AB92" i="48" s="1"/>
  <c r="AB106" i="48" s="1"/>
  <c r="R26" i="48"/>
  <c r="Q26" i="48"/>
  <c r="P26" i="48"/>
  <c r="AF75" i="48"/>
  <c r="AF78" i="48" s="1"/>
  <c r="AF92" i="48" s="1"/>
  <c r="AF106" i="48" s="1"/>
  <c r="AA75" i="48"/>
  <c r="AA78" i="48" s="1"/>
  <c r="AA92" i="48" s="1"/>
  <c r="AA106" i="48" s="1"/>
  <c r="AH75" i="48"/>
  <c r="AH78" i="48" s="1"/>
  <c r="AH92" i="48" s="1"/>
  <c r="AH106" i="48" s="1"/>
  <c r="P40" i="48"/>
  <c r="L30" i="48"/>
  <c r="L38" i="48"/>
  <c r="P18" i="48"/>
  <c r="O52" i="48"/>
  <c r="AK52" i="48" s="1"/>
  <c r="R55" i="48"/>
  <c r="P36" i="48"/>
  <c r="L19" i="48"/>
  <c r="O50" i="48"/>
  <c r="AK50" i="48" s="1"/>
  <c r="R38" i="48"/>
  <c r="R19" i="48"/>
  <c r="P23" i="48"/>
  <c r="R41" i="48"/>
  <c r="Q13" i="48"/>
  <c r="Q24" i="48"/>
  <c r="Q32" i="48"/>
  <c r="Q60" i="48"/>
  <c r="R20" i="48"/>
  <c r="R24" i="48"/>
  <c r="Q33" i="48"/>
  <c r="Q36" i="48"/>
  <c r="M9" i="48"/>
  <c r="L22" i="48"/>
  <c r="L33" i="48"/>
  <c r="L41" i="48"/>
  <c r="M49" i="48"/>
  <c r="M56" i="48"/>
  <c r="R61" i="48"/>
  <c r="Q18" i="48"/>
  <c r="R29" i="48"/>
  <c r="R33" i="48"/>
  <c r="Q37" i="48"/>
  <c r="Q40" i="48"/>
  <c r="M15" i="48"/>
  <c r="L23" i="48"/>
  <c r="L34" i="48"/>
  <c r="M43" i="48"/>
  <c r="L61" i="48"/>
  <c r="R8" i="48"/>
  <c r="P12" i="48"/>
  <c r="Z12" i="48" s="1"/>
  <c r="Q19" i="48"/>
  <c r="Q23" i="48"/>
  <c r="P32" i="48"/>
  <c r="R34" i="48"/>
  <c r="R37" i="48"/>
  <c r="Q41" i="48"/>
  <c r="L18" i="48"/>
  <c r="L29" i="48"/>
  <c r="L37" i="48"/>
  <c r="M45" i="48"/>
  <c r="M51" i="48"/>
  <c r="M62" i="48"/>
  <c r="S49" i="48"/>
  <c r="AC49" i="48" s="1"/>
  <c r="K18" i="48"/>
  <c r="J21" i="48"/>
  <c r="J25" i="48"/>
  <c r="J32" i="48"/>
  <c r="J36" i="48"/>
  <c r="J40" i="48"/>
  <c r="P22" i="48"/>
  <c r="U45" i="48"/>
  <c r="U51" i="48"/>
  <c r="K21" i="48"/>
  <c r="J24" i="48"/>
  <c r="J31" i="48"/>
  <c r="K40" i="48"/>
  <c r="O43" i="48"/>
  <c r="AK43" i="48" s="1"/>
  <c r="O57" i="48"/>
  <c r="AK57" i="48" s="1"/>
  <c r="AK80" i="48" s="1"/>
  <c r="Q7" i="48"/>
  <c r="P53" i="48"/>
  <c r="U57" i="48"/>
  <c r="S62" i="48"/>
  <c r="R14" i="48"/>
  <c r="R18" i="48"/>
  <c r="P20" i="48"/>
  <c r="Q22" i="48"/>
  <c r="R23" i="48"/>
  <c r="P29" i="48"/>
  <c r="Q31" i="48"/>
  <c r="R32" i="48"/>
  <c r="P34" i="48"/>
  <c r="Q35" i="48"/>
  <c r="R36" i="48"/>
  <c r="P38" i="48"/>
  <c r="Q39" i="48"/>
  <c r="R40" i="48"/>
  <c r="S42" i="48"/>
  <c r="S44" i="48"/>
  <c r="S46" i="48"/>
  <c r="S50" i="48"/>
  <c r="S52" i="48"/>
  <c r="K7" i="48"/>
  <c r="L14" i="48"/>
  <c r="J19" i="48"/>
  <c r="K20" i="48"/>
  <c r="L21" i="48"/>
  <c r="J23" i="48"/>
  <c r="K24" i="48"/>
  <c r="L25" i="48"/>
  <c r="J30" i="48"/>
  <c r="K31" i="48"/>
  <c r="L32" i="48"/>
  <c r="J34" i="48"/>
  <c r="K35" i="48"/>
  <c r="L36" i="48"/>
  <c r="J38" i="48"/>
  <c r="K39" i="48"/>
  <c r="L40" i="48"/>
  <c r="M42" i="48"/>
  <c r="M44" i="48"/>
  <c r="M46" i="48"/>
  <c r="O49" i="48"/>
  <c r="AK49" i="48" s="1"/>
  <c r="O51" i="48"/>
  <c r="AK51" i="48" s="1"/>
  <c r="L55" i="48"/>
  <c r="J59" i="48"/>
  <c r="O63" i="48"/>
  <c r="AK63" i="48" s="1"/>
  <c r="AK86" i="48" s="1"/>
  <c r="AK100" i="48" s="1"/>
  <c r="AK114" i="48" s="1"/>
  <c r="S43" i="48"/>
  <c r="S45" i="48"/>
  <c r="S51" i="48"/>
  <c r="J12" i="48"/>
  <c r="S15" i="48"/>
  <c r="K22" i="48"/>
  <c r="K29" i="48"/>
  <c r="K33" i="48"/>
  <c r="K37" i="48"/>
  <c r="K41" i="48"/>
  <c r="P6" i="48"/>
  <c r="Z6" i="48" s="1"/>
  <c r="S56" i="48"/>
  <c r="P31" i="48"/>
  <c r="P35" i="48"/>
  <c r="P39" i="48"/>
  <c r="U43" i="48"/>
  <c r="U49" i="48"/>
  <c r="J6" i="48"/>
  <c r="J20" i="48"/>
  <c r="K25" i="48"/>
  <c r="K32" i="48"/>
  <c r="J35" i="48"/>
  <c r="K36" i="48"/>
  <c r="J39" i="48"/>
  <c r="O45" i="48"/>
  <c r="AK45" i="48" s="1"/>
  <c r="J53" i="48"/>
  <c r="Q54" i="48"/>
  <c r="P59" i="48"/>
  <c r="U63" i="48"/>
  <c r="AE63" i="48" s="1"/>
  <c r="P19" i="48"/>
  <c r="Q20" i="48"/>
  <c r="R22" i="48"/>
  <c r="P24" i="48"/>
  <c r="Q29" i="48"/>
  <c r="R31" i="48"/>
  <c r="P33" i="48"/>
  <c r="Q34" i="48"/>
  <c r="R35" i="48"/>
  <c r="P37" i="48"/>
  <c r="R39" i="48"/>
  <c r="U42" i="48"/>
  <c r="U44" i="48"/>
  <c r="U46" i="48"/>
  <c r="U50" i="48"/>
  <c r="L8" i="48"/>
  <c r="K13" i="48"/>
  <c r="J18" i="48"/>
  <c r="K19" i="48"/>
  <c r="L20" i="48"/>
  <c r="J22" i="48"/>
  <c r="K23" i="48"/>
  <c r="L24" i="48"/>
  <c r="J29" i="48"/>
  <c r="K30" i="48"/>
  <c r="L31" i="48"/>
  <c r="J33" i="48"/>
  <c r="K34" i="48"/>
  <c r="L35" i="48"/>
  <c r="J37" i="48"/>
  <c r="K38" i="48"/>
  <c r="O42" i="48"/>
  <c r="AK42" i="48" s="1"/>
  <c r="O44" i="48"/>
  <c r="AK44" i="48" s="1"/>
  <c r="M50" i="48"/>
  <c r="K54" i="48"/>
  <c r="D3" i="43"/>
  <c r="AI17" i="48" l="1"/>
  <c r="AH17" i="48"/>
  <c r="AG17" i="48"/>
  <c r="AF17" i="48"/>
  <c r="AC17" i="48"/>
  <c r="AB17" i="48"/>
  <c r="AA17" i="48"/>
  <c r="Z17" i="48"/>
  <c r="AJ17" i="48"/>
  <c r="AD17" i="48"/>
  <c r="AE17" i="48"/>
  <c r="AK47" i="48"/>
  <c r="AK85" i="48" s="1"/>
  <c r="AD47" i="48"/>
  <c r="AD85" i="48" s="1"/>
  <c r="AC47" i="48"/>
  <c r="AC85" i="48" s="1"/>
  <c r="AJ47" i="48"/>
  <c r="AJ85" i="48" s="1"/>
  <c r="AA47" i="48"/>
  <c r="AA85" i="48" s="1"/>
  <c r="AE47" i="48"/>
  <c r="AE85" i="48" s="1"/>
  <c r="AB47" i="48"/>
  <c r="AB85" i="48" s="1"/>
  <c r="AK94" i="48"/>
  <c r="AK106" i="48"/>
  <c r="AK84" i="48"/>
  <c r="AK98" i="48" s="1"/>
  <c r="AK112" i="48" s="1"/>
  <c r="Z13" i="48"/>
  <c r="AJ92" i="48"/>
  <c r="AJ106" i="48" s="1"/>
  <c r="AE78" i="48"/>
  <c r="AE92" i="48" s="1"/>
  <c r="AE106" i="48" s="1"/>
  <c r="AI78" i="48"/>
  <c r="AI92" i="48" s="1"/>
  <c r="AI106" i="48" s="1"/>
  <c r="AC78" i="48"/>
  <c r="AC92" i="48" s="1"/>
  <c r="AC106" i="48" s="1"/>
  <c r="AH30" i="48"/>
  <c r="AH82" i="48" s="1"/>
  <c r="AF26" i="48"/>
  <c r="AI27" i="48"/>
  <c r="AH28" i="48"/>
  <c r="AB63" i="48"/>
  <c r="AC62" i="48"/>
  <c r="AE61" i="48"/>
  <c r="Z61" i="48"/>
  <c r="AA60" i="48"/>
  <c r="AB59" i="48"/>
  <c r="AC57" i="48"/>
  <c r="AE56" i="48"/>
  <c r="Z56" i="48"/>
  <c r="AA55" i="48"/>
  <c r="AB54" i="48"/>
  <c r="AC53" i="48"/>
  <c r="AE52" i="48"/>
  <c r="Z52" i="48"/>
  <c r="AA51" i="48"/>
  <c r="AB50" i="48"/>
  <c r="AE46" i="48"/>
  <c r="AA45" i="48"/>
  <c r="AB44" i="48"/>
  <c r="AC43" i="48"/>
  <c r="AE42" i="48"/>
  <c r="Z42" i="48"/>
  <c r="AA41" i="48"/>
  <c r="AB40" i="48"/>
  <c r="AC39" i="48"/>
  <c r="AE38" i="48"/>
  <c r="Z38" i="48"/>
  <c r="AA37" i="48"/>
  <c r="AB36" i="48"/>
  <c r="AC35" i="48"/>
  <c r="AE34" i="48"/>
  <c r="Z34" i="48"/>
  <c r="AA33" i="48"/>
  <c r="AB32" i="48"/>
  <c r="AC31" i="48"/>
  <c r="AE30" i="48"/>
  <c r="AE82" i="48" s="1"/>
  <c r="AB29" i="48"/>
  <c r="AC24" i="48"/>
  <c r="AE23" i="48"/>
  <c r="Z23" i="48"/>
  <c r="AA22" i="48"/>
  <c r="AE20" i="48"/>
  <c r="Z20" i="48"/>
  <c r="AA19" i="48"/>
  <c r="AB18" i="48"/>
  <c r="AC16" i="48"/>
  <c r="AE15" i="48"/>
  <c r="Z15" i="48"/>
  <c r="AA14" i="48"/>
  <c r="AB13" i="48"/>
  <c r="AC12" i="48"/>
  <c r="AE10" i="48"/>
  <c r="Z10" i="48"/>
  <c r="AA9" i="48"/>
  <c r="AB8" i="48"/>
  <c r="AC7" i="48"/>
  <c r="AG26" i="48"/>
  <c r="AF27" i="48"/>
  <c r="AI28" i="48"/>
  <c r="AA63" i="48"/>
  <c r="AB62" i="48"/>
  <c r="AC61" i="48"/>
  <c r="AH26" i="48"/>
  <c r="AG27" i="48"/>
  <c r="AF28" i="48"/>
  <c r="Z63" i="48"/>
  <c r="AA62" i="48"/>
  <c r="AB61" i="48"/>
  <c r="AC60" i="48"/>
  <c r="AE59" i="48"/>
  <c r="Z59" i="48"/>
  <c r="AA57" i="48"/>
  <c r="AB56" i="48"/>
  <c r="AC55" i="48"/>
  <c r="AE54" i="48"/>
  <c r="Z54" i="48"/>
  <c r="AA53" i="48"/>
  <c r="AB52" i="48"/>
  <c r="AC51" i="48"/>
  <c r="AE50" i="48"/>
  <c r="Z50" i="48"/>
  <c r="AA49" i="48"/>
  <c r="AB46" i="48"/>
  <c r="AC45" i="48"/>
  <c r="AE44" i="48"/>
  <c r="Z44" i="48"/>
  <c r="AA43" i="48"/>
  <c r="AB42" i="48"/>
  <c r="AC41" i="48"/>
  <c r="AE40" i="48"/>
  <c r="Z40" i="48"/>
  <c r="AA39" i="48"/>
  <c r="AB38" i="48"/>
  <c r="AC37" i="48"/>
  <c r="AE36" i="48"/>
  <c r="Z36" i="48"/>
  <c r="AA35" i="48"/>
  <c r="AB34" i="48"/>
  <c r="AC33" i="48"/>
  <c r="AE32" i="48"/>
  <c r="Z32" i="48"/>
  <c r="AA31" i="48"/>
  <c r="AE29" i="48"/>
  <c r="Z29" i="48"/>
  <c r="AA24" i="48"/>
  <c r="AB23" i="48"/>
  <c r="AC22" i="48"/>
  <c r="AE21" i="48"/>
  <c r="AE81" i="48" s="1"/>
  <c r="AB20" i="48"/>
  <c r="AC19" i="48"/>
  <c r="AE18" i="48"/>
  <c r="Z18" i="48"/>
  <c r="AA16" i="48"/>
  <c r="AB15" i="48"/>
  <c r="AC14" i="48"/>
  <c r="AE13" i="48"/>
  <c r="AA12" i="48"/>
  <c r="AB10" i="48"/>
  <c r="AC9" i="48"/>
  <c r="AE8" i="48"/>
  <c r="Z8" i="48"/>
  <c r="AA7" i="48"/>
  <c r="AB6" i="48"/>
  <c r="AI26" i="48"/>
  <c r="AH27" i="48"/>
  <c r="AG28" i="48"/>
  <c r="AC63" i="48"/>
  <c r="AE62" i="48"/>
  <c r="Z62" i="48"/>
  <c r="AA61" i="48"/>
  <c r="AB60" i="48"/>
  <c r="AE57" i="48"/>
  <c r="AA56" i="48"/>
  <c r="AC54" i="48"/>
  <c r="Z53" i="48"/>
  <c r="AB51" i="48"/>
  <c r="AE49" i="48"/>
  <c r="AB45" i="48"/>
  <c r="AE43" i="48"/>
  <c r="AA42" i="48"/>
  <c r="AC40" i="48"/>
  <c r="Z39" i="48"/>
  <c r="AB37" i="48"/>
  <c r="AE35" i="48"/>
  <c r="AA34" i="48"/>
  <c r="AC32" i="48"/>
  <c r="Z31" i="48"/>
  <c r="AE24" i="48"/>
  <c r="AA23" i="48"/>
  <c r="AC21" i="48"/>
  <c r="AC81" i="48" s="1"/>
  <c r="AB19" i="48"/>
  <c r="AE16" i="48"/>
  <c r="AA15" i="48"/>
  <c r="AC13" i="48"/>
  <c r="AB9" i="48"/>
  <c r="AE7" i="48"/>
  <c r="AA6" i="48"/>
  <c r="Z60" i="48"/>
  <c r="AB57" i="48"/>
  <c r="AE55" i="48"/>
  <c r="AA54" i="48"/>
  <c r="AC52" i="48"/>
  <c r="Z51" i="48"/>
  <c r="AB49" i="48"/>
  <c r="AC46" i="48"/>
  <c r="Z45" i="48"/>
  <c r="AB43" i="48"/>
  <c r="AE41" i="48"/>
  <c r="AA40" i="48"/>
  <c r="AC38" i="48"/>
  <c r="Z37" i="48"/>
  <c r="AB35" i="48"/>
  <c r="AE33" i="48"/>
  <c r="AA32" i="48"/>
  <c r="AC30" i="48"/>
  <c r="AC82" i="48" s="1"/>
  <c r="AB24" i="48"/>
  <c r="AE22" i="48"/>
  <c r="AC20" i="48"/>
  <c r="Z19" i="48"/>
  <c r="AB16" i="48"/>
  <c r="AE14" i="48"/>
  <c r="AA13" i="48"/>
  <c r="AC10" i="48"/>
  <c r="Z9" i="48"/>
  <c r="AB7" i="48"/>
  <c r="AE9" i="48"/>
  <c r="AC6" i="48"/>
  <c r="AC59" i="48"/>
  <c r="AB55" i="48"/>
  <c r="AE53" i="48"/>
  <c r="AA52" i="48"/>
  <c r="AC50" i="48"/>
  <c r="Z49" i="48"/>
  <c r="AA46" i="48"/>
  <c r="AC44" i="48"/>
  <c r="Z43" i="48"/>
  <c r="AB41" i="48"/>
  <c r="AE39" i="48"/>
  <c r="AA38" i="48"/>
  <c r="AC36" i="48"/>
  <c r="Z35" i="48"/>
  <c r="AB33" i="48"/>
  <c r="AE31" i="48"/>
  <c r="AC29" i="48"/>
  <c r="Z24" i="48"/>
  <c r="AB22" i="48"/>
  <c r="AA20" i="48"/>
  <c r="AC18" i="48"/>
  <c r="Z16" i="48"/>
  <c r="AB14" i="48"/>
  <c r="AE12" i="48"/>
  <c r="AA10" i="48"/>
  <c r="AC8" i="48"/>
  <c r="Z7" i="48"/>
  <c r="AE60" i="48"/>
  <c r="AA59" i="48"/>
  <c r="AC56" i="48"/>
  <c r="Z55" i="48"/>
  <c r="AB53" i="48"/>
  <c r="AE51" i="48"/>
  <c r="AA50" i="48"/>
  <c r="AE45" i="48"/>
  <c r="AA44" i="48"/>
  <c r="AC42" i="48"/>
  <c r="Z41" i="48"/>
  <c r="AB39" i="48"/>
  <c r="AE37" i="48"/>
  <c r="AA36" i="48"/>
  <c r="AC34" i="48"/>
  <c r="Z33" i="48"/>
  <c r="AB31" i="48"/>
  <c r="AA29" i="48"/>
  <c r="AC23" i="48"/>
  <c r="Z22" i="48"/>
  <c r="AE19" i="48"/>
  <c r="AA18" i="48"/>
  <c r="AC15" i="48"/>
  <c r="Z14" i="48"/>
  <c r="AB12" i="48"/>
  <c r="AA8" i="48"/>
  <c r="AC27" i="48"/>
  <c r="AA26" i="48"/>
  <c r="AE28" i="48"/>
  <c r="Z26" i="48"/>
  <c r="AA27" i="48"/>
  <c r="AB28" i="48"/>
  <c r="AG55" i="48"/>
  <c r="Z27" i="48"/>
  <c r="AC28" i="48"/>
  <c r="AE25" i="48"/>
  <c r="Z25" i="48"/>
  <c r="AA21" i="48"/>
  <c r="AA81" i="48" s="1"/>
  <c r="AB25" i="48"/>
  <c r="AB30" i="48"/>
  <c r="AB82" i="48" s="1"/>
  <c r="AI29" i="48"/>
  <c r="AC25" i="48"/>
  <c r="Z28" i="48"/>
  <c r="AE26" i="48"/>
  <c r="AA25" i="48"/>
  <c r="AA30" i="48"/>
  <c r="AA82" i="48" s="1"/>
  <c r="AB26" i="48"/>
  <c r="AB21" i="48"/>
  <c r="AB81" i="48" s="1"/>
  <c r="AF36" i="48"/>
  <c r="AC26" i="48"/>
  <c r="AE27" i="48"/>
  <c r="AA28" i="48"/>
  <c r="Z30" i="48"/>
  <c r="Z82" i="48" s="1"/>
  <c r="AB27" i="48"/>
  <c r="Z21" i="48"/>
  <c r="Z81" i="48" s="1"/>
  <c r="AI62" i="48"/>
  <c r="AF40" i="48"/>
  <c r="AG60" i="48"/>
  <c r="AH45" i="48"/>
  <c r="AH59" i="48"/>
  <c r="AF52" i="48"/>
  <c r="AI44" i="48"/>
  <c r="AG39" i="48"/>
  <c r="AI33" i="48"/>
  <c r="AH63" i="48"/>
  <c r="AF56" i="48"/>
  <c r="AI49" i="48"/>
  <c r="AG42" i="48"/>
  <c r="AI6" i="48"/>
  <c r="AI10" i="48"/>
  <c r="AH9" i="48"/>
  <c r="AG8" i="48"/>
  <c r="AF7" i="48"/>
  <c r="AF13" i="48"/>
  <c r="AI14" i="48"/>
  <c r="AH15" i="48"/>
  <c r="AG16" i="48"/>
  <c r="AF18" i="48"/>
  <c r="AI19" i="48"/>
  <c r="AH20" i="48"/>
  <c r="AG21" i="48"/>
  <c r="AG81" i="48" s="1"/>
  <c r="AF22" i="48"/>
  <c r="AI23" i="48"/>
  <c r="AH24" i="48"/>
  <c r="AG25" i="48"/>
  <c r="AF29" i="48"/>
  <c r="AI30" i="48"/>
  <c r="AI82" i="48" s="1"/>
  <c r="AH31" i="48"/>
  <c r="AG32" i="48"/>
  <c r="AF33" i="48"/>
  <c r="AI34" i="48"/>
  <c r="AH35" i="48"/>
  <c r="AG36" i="48"/>
  <c r="AF37" i="48"/>
  <c r="AI38" i="48"/>
  <c r="AH39" i="48"/>
  <c r="AG40" i="48"/>
  <c r="AF41" i="48"/>
  <c r="AH42" i="48"/>
  <c r="AG43" i="48"/>
  <c r="AF44" i="48"/>
  <c r="AI45" i="48"/>
  <c r="AH46" i="48"/>
  <c r="AG47" i="48"/>
  <c r="AG85" i="48" s="1"/>
  <c r="AF49" i="48"/>
  <c r="AI50" i="48"/>
  <c r="AH51" i="48"/>
  <c r="AG52" i="48"/>
  <c r="AF53" i="48"/>
  <c r="AI54" i="48"/>
  <c r="AH55" i="48"/>
  <c r="AG56" i="48"/>
  <c r="AF57" i="48"/>
  <c r="AI59" i="48"/>
  <c r="AH60" i="48"/>
  <c r="AG61" i="48"/>
  <c r="AF62" i="48"/>
  <c r="AI63" i="48"/>
  <c r="AI12" i="48"/>
  <c r="AG50" i="48"/>
  <c r="AI52" i="48"/>
  <c r="AH53" i="48"/>
  <c r="AF55" i="48"/>
  <c r="AI56" i="48"/>
  <c r="AG59" i="48"/>
  <c r="AH62" i="48"/>
  <c r="AG12" i="48"/>
  <c r="AH8" i="48"/>
  <c r="AF6" i="48"/>
  <c r="AI13" i="48"/>
  <c r="AG15" i="48"/>
  <c r="AH19" i="48"/>
  <c r="AF21" i="48"/>
  <c r="AF81" i="48" s="1"/>
  <c r="AI22" i="48"/>
  <c r="AH23" i="48"/>
  <c r="AF25" i="48"/>
  <c r="AI7" i="48"/>
  <c r="AH6" i="48"/>
  <c r="AH10" i="48"/>
  <c r="AG9" i="48"/>
  <c r="AF8" i="48"/>
  <c r="AG13" i="48"/>
  <c r="AF14" i="48"/>
  <c r="AI15" i="48"/>
  <c r="AH16" i="48"/>
  <c r="AG18" i="48"/>
  <c r="AF19" i="48"/>
  <c r="AI20" i="48"/>
  <c r="AH21" i="48"/>
  <c r="AH81" i="48" s="1"/>
  <c r="AG22" i="48"/>
  <c r="AF23" i="48"/>
  <c r="AI24" i="48"/>
  <c r="AH25" i="48"/>
  <c r="AG29" i="48"/>
  <c r="AF30" i="48"/>
  <c r="AF82" i="48" s="1"/>
  <c r="AJ82" i="48"/>
  <c r="AI31" i="48"/>
  <c r="AH32" i="48"/>
  <c r="AG33" i="48"/>
  <c r="AF34" i="48"/>
  <c r="AI35" i="48"/>
  <c r="AH36" i="48"/>
  <c r="AG37" i="48"/>
  <c r="AF38" i="48"/>
  <c r="AI39" i="48"/>
  <c r="AH40" i="48"/>
  <c r="AG41" i="48"/>
  <c r="AI42" i="48"/>
  <c r="AH43" i="48"/>
  <c r="AG44" i="48"/>
  <c r="AF45" i="48"/>
  <c r="AI46" i="48"/>
  <c r="AH47" i="48"/>
  <c r="AH85" i="48" s="1"/>
  <c r="AG49" i="48"/>
  <c r="AF50" i="48"/>
  <c r="AI51" i="48"/>
  <c r="AH52" i="48"/>
  <c r="AG53" i="48"/>
  <c r="AF54" i="48"/>
  <c r="AI55" i="48"/>
  <c r="AH56" i="48"/>
  <c r="AG57" i="48"/>
  <c r="AF59" i="48"/>
  <c r="AI60" i="48"/>
  <c r="AH61" i="48"/>
  <c r="AG62" i="48"/>
  <c r="AF63" i="48"/>
  <c r="AH49" i="48"/>
  <c r="AF51" i="48"/>
  <c r="AG54" i="48"/>
  <c r="AH57" i="48"/>
  <c r="AF60" i="48"/>
  <c r="AI61" i="48"/>
  <c r="AG63" i="48"/>
  <c r="AF12" i="48"/>
  <c r="AI9" i="48"/>
  <c r="AG7" i="48"/>
  <c r="AF10" i="48"/>
  <c r="AH14" i="48"/>
  <c r="AF16" i="48"/>
  <c r="AI18" i="48"/>
  <c r="AG20" i="48"/>
  <c r="AJ81" i="48"/>
  <c r="AG24" i="48"/>
  <c r="AI8" i="48"/>
  <c r="AH7" i="48"/>
  <c r="AG6" i="48"/>
  <c r="AG10" i="48"/>
  <c r="AF9" i="48"/>
  <c r="AH13" i="48"/>
  <c r="AG14" i="48"/>
  <c r="AF15" i="48"/>
  <c r="AI16" i="48"/>
  <c r="AH18" i="48"/>
  <c r="AG19" i="48"/>
  <c r="AF20" i="48"/>
  <c r="AI21" i="48"/>
  <c r="AI81" i="48" s="1"/>
  <c r="AH22" i="48"/>
  <c r="AG23" i="48"/>
  <c r="AF24" i="48"/>
  <c r="AI25" i="48"/>
  <c r="AH29" i="48"/>
  <c r="AG30" i="48"/>
  <c r="AG82" i="48" s="1"/>
  <c r="AF31" i="48"/>
  <c r="AI32" i="48"/>
  <c r="AH33" i="48"/>
  <c r="AG34" i="48"/>
  <c r="AF35" i="48"/>
  <c r="AI36" i="48"/>
  <c r="AH37" i="48"/>
  <c r="AG38" i="48"/>
  <c r="AF39" i="48"/>
  <c r="AI40" i="48"/>
  <c r="AH41" i="48"/>
  <c r="AF42" i="48"/>
  <c r="AI43" i="48"/>
  <c r="AH44" i="48"/>
  <c r="AG45" i="48"/>
  <c r="AF46" i="48"/>
  <c r="AI47" i="48"/>
  <c r="AI85" i="48" s="1"/>
  <c r="AH12" i="48"/>
  <c r="AF61" i="48"/>
  <c r="AI53" i="48"/>
  <c r="AH50" i="48"/>
  <c r="AG46" i="48"/>
  <c r="AF43" i="48"/>
  <c r="AI37" i="48"/>
  <c r="AH34" i="48"/>
  <c r="AG31" i="48"/>
  <c r="AI57" i="48"/>
  <c r="AH54" i="48"/>
  <c r="AG51" i="48"/>
  <c r="AF47" i="48"/>
  <c r="AF85" i="48" s="1"/>
  <c r="AI41" i="48"/>
  <c r="AH38" i="48"/>
  <c r="AG35" i="48"/>
  <c r="AF32" i="48"/>
  <c r="Z66" i="48" l="1"/>
  <c r="Z67" i="48" s="1"/>
  <c r="Z84" i="48"/>
  <c r="Z86" i="48"/>
  <c r="Z100" i="48" s="1"/>
  <c r="AE66" i="48"/>
  <c r="AE67" i="48" s="1"/>
  <c r="Z106" i="48"/>
  <c r="AK66" i="48"/>
  <c r="AK79" i="48"/>
  <c r="AJ66" i="48"/>
  <c r="AJ67" i="48" s="1"/>
  <c r="AE79" i="48"/>
  <c r="AI66" i="48"/>
  <c r="AI67" i="48" s="1"/>
  <c r="AK99" i="48"/>
  <c r="AK113" i="48" s="1"/>
  <c r="AD79" i="48"/>
  <c r="AD66" i="48"/>
  <c r="AD67" i="48" s="1"/>
  <c r="AD99" i="48"/>
  <c r="AD113" i="48" s="1"/>
  <c r="AK108" i="48"/>
  <c r="AI99" i="48"/>
  <c r="AI113" i="48"/>
  <c r="AG96" i="48"/>
  <c r="AG110" i="48" s="1"/>
  <c r="AJ95" i="48"/>
  <c r="AJ109" i="48"/>
  <c r="AE99" i="48"/>
  <c r="AE113" i="48" s="1"/>
  <c r="AB99" i="48"/>
  <c r="AB113" i="48"/>
  <c r="AC96" i="48"/>
  <c r="AC110" i="48"/>
  <c r="AA99" i="48"/>
  <c r="AA113" i="48"/>
  <c r="AE96" i="48"/>
  <c r="AE110" i="48"/>
  <c r="AF95" i="48"/>
  <c r="AF109" i="48" s="1"/>
  <c r="AG99" i="48"/>
  <c r="AG113" i="48"/>
  <c r="AJ99" i="48"/>
  <c r="AJ113" i="48" s="1"/>
  <c r="Z96" i="48"/>
  <c r="Z110" i="48" s="1"/>
  <c r="AA96" i="48"/>
  <c r="AA110" i="48" s="1"/>
  <c r="AA95" i="48"/>
  <c r="AA109" i="48" s="1"/>
  <c r="AC99" i="48"/>
  <c r="AC113" i="48"/>
  <c r="AF99" i="48"/>
  <c r="AF113" i="48"/>
  <c r="AH99" i="48"/>
  <c r="AH113" i="48"/>
  <c r="AJ96" i="48"/>
  <c r="AJ110" i="48"/>
  <c r="AH95" i="48"/>
  <c r="AH109" i="48" s="1"/>
  <c r="AI96" i="48"/>
  <c r="AI110" i="48"/>
  <c r="AG95" i="48"/>
  <c r="AG109" i="48" s="1"/>
  <c r="AC95" i="48"/>
  <c r="AC109" i="48"/>
  <c r="AE95" i="48"/>
  <c r="AE109" i="48"/>
  <c r="AI95" i="48"/>
  <c r="AI109" i="48"/>
  <c r="AF96" i="48"/>
  <c r="AF110" i="48" s="1"/>
  <c r="Z95" i="48"/>
  <c r="Z109" i="48" s="1"/>
  <c r="AB95" i="48"/>
  <c r="AB109" i="48" s="1"/>
  <c r="AB96" i="48"/>
  <c r="AB110" i="48" s="1"/>
  <c r="Z99" i="48"/>
  <c r="Z113" i="48"/>
  <c r="AH96" i="48"/>
  <c r="AH110" i="48" s="1"/>
  <c r="AE80" i="48"/>
  <c r="AJ83" i="48"/>
  <c r="AI80" i="48"/>
  <c r="AI83" i="48"/>
  <c r="AI84" i="48"/>
  <c r="AF86" i="48"/>
  <c r="AF83" i="48"/>
  <c r="AI79" i="48"/>
  <c r="Z83" i="48"/>
  <c r="AB79" i="48"/>
  <c r="AA86" i="48"/>
  <c r="AH80" i="48"/>
  <c r="AG84" i="48"/>
  <c r="AA80" i="48"/>
  <c r="AJ79" i="48"/>
  <c r="AE83" i="48"/>
  <c r="AE111" i="48" s="1"/>
  <c r="AB80" i="48"/>
  <c r="AC86" i="48"/>
  <c r="AE84" i="48"/>
  <c r="AB84" i="48"/>
  <c r="AC80" i="48"/>
  <c r="AH84" i="48"/>
  <c r="AH86" i="48"/>
  <c r="AA79" i="48"/>
  <c r="AJ80" i="48"/>
  <c r="AF84" i="48"/>
  <c r="AA83" i="48"/>
  <c r="AC84" i="48"/>
  <c r="Z80" i="48"/>
  <c r="AF80" i="48"/>
  <c r="AG80" i="48"/>
  <c r="AG86" i="48"/>
  <c r="AI86" i="48"/>
  <c r="AB83" i="48"/>
  <c r="AH79" i="48"/>
  <c r="AF79" i="48"/>
  <c r="AJ86" i="48"/>
  <c r="AH83" i="48"/>
  <c r="AG79" i="48"/>
  <c r="AG83" i="48"/>
  <c r="AJ84" i="48"/>
  <c r="AC83" i="48"/>
  <c r="AA84" i="48"/>
  <c r="Z79" i="48"/>
  <c r="AE86" i="48"/>
  <c r="AC79" i="48"/>
  <c r="AB86" i="48"/>
  <c r="AB66" i="48"/>
  <c r="AB67" i="48" s="1"/>
  <c r="AA66" i="48"/>
  <c r="AA67" i="48" s="1"/>
  <c r="AC66" i="48"/>
  <c r="AC67" i="48" s="1"/>
  <c r="AG66" i="48"/>
  <c r="AG67" i="48" s="1"/>
  <c r="AH66" i="48"/>
  <c r="AH67" i="48" s="1"/>
  <c r="AF66" i="48"/>
  <c r="AF67" i="48" s="1"/>
  <c r="D46" i="43"/>
  <c r="D47" i="43"/>
  <c r="D48" i="43"/>
  <c r="D49" i="43"/>
  <c r="Z93" i="48" l="1"/>
  <c r="AC88" i="48"/>
  <c r="AC89" i="48" s="1"/>
  <c r="AK67" i="48"/>
  <c r="AK88" i="48"/>
  <c r="AK89" i="48" s="1"/>
  <c r="AK93" i="48"/>
  <c r="AK102" i="48" s="1"/>
  <c r="AD88" i="48"/>
  <c r="AD93" i="48"/>
  <c r="AJ98" i="48"/>
  <c r="AJ112" i="48" s="1"/>
  <c r="AJ100" i="48"/>
  <c r="AJ114" i="48" s="1"/>
  <c r="AI100" i="48"/>
  <c r="AI114" i="48" s="1"/>
  <c r="AF98" i="48"/>
  <c r="AF112" i="48" s="1"/>
  <c r="AH100" i="48"/>
  <c r="AH114" i="48" s="1"/>
  <c r="AH94" i="48"/>
  <c r="AH108" i="48" s="1"/>
  <c r="AI93" i="48"/>
  <c r="AI97" i="48"/>
  <c r="AI111" i="48"/>
  <c r="AG97" i="48"/>
  <c r="AG111" i="48" s="1"/>
  <c r="AF93" i="48"/>
  <c r="AG100" i="48"/>
  <c r="AG114" i="48" s="1"/>
  <c r="Z94" i="48"/>
  <c r="Z108" i="48" s="1"/>
  <c r="AJ94" i="48"/>
  <c r="AJ108" i="48" s="1"/>
  <c r="AH98" i="48"/>
  <c r="AH112" i="48" s="1"/>
  <c r="AC100" i="48"/>
  <c r="AC114" i="48" s="1"/>
  <c r="AJ93" i="48"/>
  <c r="AA100" i="48"/>
  <c r="AA114" i="48" s="1"/>
  <c r="AF97" i="48"/>
  <c r="AF111" i="48" s="1"/>
  <c r="AI94" i="48"/>
  <c r="AI108" i="48" s="1"/>
  <c r="AG93" i="48"/>
  <c r="AH93" i="48"/>
  <c r="AG94" i="48"/>
  <c r="AG108" i="48" s="1"/>
  <c r="AE93" i="48"/>
  <c r="AB93" i="48"/>
  <c r="AF100" i="48"/>
  <c r="AF114" i="48" s="1"/>
  <c r="AJ97" i="48"/>
  <c r="AJ111" i="48"/>
  <c r="AC93" i="48"/>
  <c r="AC97" i="48"/>
  <c r="AC111" i="48"/>
  <c r="AH97" i="48"/>
  <c r="AH111" i="48" s="1"/>
  <c r="AB97" i="48"/>
  <c r="AB111" i="48" s="1"/>
  <c r="AF94" i="48"/>
  <c r="AF108" i="48" s="1"/>
  <c r="AA97" i="48"/>
  <c r="AA111" i="48" s="1"/>
  <c r="AA93" i="48"/>
  <c r="AB98" i="48"/>
  <c r="AB112" i="48" s="1"/>
  <c r="AB94" i="48"/>
  <c r="AB108" i="48" s="1"/>
  <c r="AG98" i="48"/>
  <c r="AG112" i="48" s="1"/>
  <c r="Z97" i="48"/>
  <c r="Z111" i="48" s="1"/>
  <c r="AI98" i="48"/>
  <c r="AI112" i="48" s="1"/>
  <c r="AE94" i="48"/>
  <c r="AE108" i="48" s="1"/>
  <c r="AE98" i="48"/>
  <c r="AE112" i="48" s="1"/>
  <c r="AE97" i="48"/>
  <c r="AC94" i="48"/>
  <c r="AC108" i="48" s="1"/>
  <c r="AC98" i="48"/>
  <c r="AC112" i="48" s="1"/>
  <c r="AA98" i="48"/>
  <c r="AA112" i="48" s="1"/>
  <c r="AA94" i="48"/>
  <c r="AA108" i="48" s="1"/>
  <c r="Z98" i="48"/>
  <c r="Z112" i="48" s="1"/>
  <c r="AE100" i="48"/>
  <c r="AE114" i="48" s="1"/>
  <c r="AB100" i="48"/>
  <c r="Z114" i="48"/>
  <c r="AI88" i="48"/>
  <c r="AE88" i="48"/>
  <c r="AB88" i="48"/>
  <c r="AA88" i="48"/>
  <c r="AA89" i="48" s="1"/>
  <c r="Z88" i="48"/>
  <c r="AF88" i="48"/>
  <c r="AG88" i="48"/>
  <c r="AH88" i="48"/>
  <c r="AJ88" i="48"/>
  <c r="D4" i="43"/>
  <c r="D5" i="43"/>
  <c r="D7" i="43"/>
  <c r="D8" i="43"/>
  <c r="D9" i="43"/>
  <c r="D10" i="43"/>
  <c r="D11" i="43"/>
  <c r="D12" i="43"/>
  <c r="D13" i="43"/>
  <c r="D14" i="43"/>
  <c r="D15" i="43"/>
  <c r="D16" i="43"/>
  <c r="D17" i="43"/>
  <c r="D18" i="43"/>
  <c r="D19" i="43"/>
  <c r="D20" i="43"/>
  <c r="D21" i="43"/>
  <c r="D22" i="43"/>
  <c r="D23" i="43"/>
  <c r="D24" i="43"/>
  <c r="D25" i="43"/>
  <c r="D26" i="43"/>
  <c r="D27" i="43"/>
  <c r="D28" i="43"/>
  <c r="D29" i="43"/>
  <c r="D30" i="43"/>
  <c r="D31" i="43"/>
  <c r="D32" i="43"/>
  <c r="D33" i="43"/>
  <c r="D34" i="43"/>
  <c r="D35" i="43"/>
  <c r="D36" i="43"/>
  <c r="D37" i="43"/>
  <c r="D38" i="43"/>
  <c r="D39" i="43"/>
  <c r="D40" i="43"/>
  <c r="D41" i="43"/>
  <c r="D42" i="43"/>
  <c r="D43" i="43"/>
  <c r="D44" i="43"/>
  <c r="D45" i="43"/>
  <c r="AB107" i="48" l="1"/>
  <c r="AB102" i="48"/>
  <c r="AG107" i="48"/>
  <c r="AG102" i="48"/>
  <c r="AE107" i="48"/>
  <c r="AE102" i="48"/>
  <c r="AE116" i="48" s="1"/>
  <c r="AF102" i="48"/>
  <c r="AI107" i="48"/>
  <c r="AI102" i="48"/>
  <c r="AC107" i="48"/>
  <c r="AC102" i="48"/>
  <c r="AC116" i="48" s="1"/>
  <c r="AA107" i="48"/>
  <c r="AA102" i="48"/>
  <c r="AA116" i="48" s="1"/>
  <c r="AH107" i="48"/>
  <c r="AH102" i="48"/>
  <c r="AH116" i="48" s="1"/>
  <c r="Z107" i="48"/>
  <c r="Z102" i="48"/>
  <c r="Z116" i="48" s="1"/>
  <c r="AJ102" i="48"/>
  <c r="AD102" i="48"/>
  <c r="AK116" i="48"/>
  <c r="AK107" i="48"/>
  <c r="AD107" i="48"/>
  <c r="AD116" i="48"/>
  <c r="AD89" i="48"/>
  <c r="AJ116" i="48"/>
  <c r="AG116" i="48"/>
  <c r="AF116" i="48"/>
  <c r="AB116" i="48"/>
  <c r="AI116" i="48"/>
  <c r="AJ107" i="48"/>
  <c r="AF107" i="48"/>
  <c r="AB114" i="48"/>
  <c r="AG89" i="48"/>
  <c r="AB89" i="48"/>
  <c r="AJ89" i="48"/>
  <c r="AF89" i="48"/>
  <c r="AE89" i="48"/>
  <c r="AH89" i="48"/>
  <c r="Z89" i="48"/>
  <c r="AI89" i="48"/>
  <c r="B97" i="46" l="1" a="1"/>
  <c r="G99" i="46" s="1"/>
  <c r="B90" i="46" a="1"/>
  <c r="I91" i="46" s="1"/>
  <c r="B82" i="46" a="1"/>
  <c r="B82" i="46" s="1"/>
  <c r="B75" i="46" a="1"/>
  <c r="J75" i="46" s="1"/>
  <c r="K99" i="46"/>
  <c r="E101" i="46"/>
  <c r="J102" i="46"/>
  <c r="C99" i="46"/>
  <c r="J98" i="46"/>
  <c r="D100" i="46"/>
  <c r="I101" i="46"/>
  <c r="B102" i="46"/>
  <c r="B98" i="46"/>
  <c r="I102" i="46"/>
  <c r="E98" i="46"/>
  <c r="L102" i="46"/>
  <c r="G101" i="46"/>
  <c r="B100" i="46"/>
  <c r="H98" i="46"/>
  <c r="K98" i="46"/>
  <c r="F97" i="46"/>
  <c r="C100" i="46"/>
  <c r="D97" i="46"/>
  <c r="F100" i="46"/>
  <c r="I100" i="46"/>
  <c r="J97" i="46"/>
  <c r="E102" i="46"/>
  <c r="K100" i="46"/>
  <c r="L97" i="46"/>
  <c r="H102" i="46"/>
  <c r="G98" i="46"/>
  <c r="L101" i="46"/>
  <c r="G100" i="46"/>
  <c r="B99" i="46"/>
  <c r="H97" i="46"/>
  <c r="J100" i="46"/>
  <c r="E99" i="46"/>
  <c r="K97" i="46"/>
  <c r="B101" i="46"/>
  <c r="C98" i="46"/>
  <c r="H101" i="46"/>
  <c r="I98" i="46"/>
  <c r="D99" i="46"/>
  <c r="B94" i="46" l="1"/>
  <c r="G92" i="46"/>
  <c r="L93" i="46"/>
  <c r="D92" i="46"/>
  <c r="K93" i="46"/>
  <c r="J99" i="46"/>
  <c r="F99" i="46"/>
  <c r="D101" i="46"/>
  <c r="F95" i="46"/>
  <c r="G97" i="46"/>
  <c r="I97" i="46"/>
  <c r="G95" i="46"/>
  <c r="D91" i="46"/>
  <c r="C94" i="46"/>
  <c r="L99" i="46"/>
  <c r="E100" i="46"/>
  <c r="J93" i="46"/>
  <c r="I99" i="46"/>
  <c r="J101" i="46"/>
  <c r="E97" i="46"/>
  <c r="D95" i="46"/>
  <c r="C101" i="46"/>
  <c r="C97" i="46"/>
  <c r="H100" i="46"/>
  <c r="F91" i="46"/>
  <c r="K91" i="46"/>
  <c r="D93" i="46"/>
  <c r="C93" i="46"/>
  <c r="E90" i="46"/>
  <c r="C102" i="46"/>
  <c r="K94" i="46"/>
  <c r="F90" i="46"/>
  <c r="E94" i="46"/>
  <c r="J91" i="46"/>
  <c r="J90" i="46"/>
  <c r="C92" i="46"/>
  <c r="G91" i="46"/>
  <c r="L91" i="46"/>
  <c r="G93" i="46"/>
  <c r="L100" i="46"/>
  <c r="I92" i="46"/>
  <c r="I90" i="46"/>
  <c r="J95" i="46"/>
  <c r="E93" i="46"/>
  <c r="G90" i="46"/>
  <c r="H94" i="46"/>
  <c r="H90" i="46"/>
  <c r="F98" i="46"/>
  <c r="F93" i="46"/>
  <c r="F101" i="46"/>
  <c r="H99" i="46"/>
  <c r="F102" i="46"/>
  <c r="B97" i="46"/>
  <c r="B91" i="46"/>
  <c r="L98" i="46"/>
  <c r="K102" i="46"/>
  <c r="G102" i="46"/>
  <c r="K101" i="46"/>
  <c r="D98" i="46"/>
  <c r="D102" i="46"/>
  <c r="H95" i="46"/>
  <c r="H93" i="46"/>
  <c r="C95" i="46"/>
  <c r="C90" i="46"/>
  <c r="B95" i="46"/>
  <c r="B90" i="46"/>
  <c r="F92" i="46"/>
  <c r="F94" i="46"/>
  <c r="L92" i="46"/>
  <c r="E95" i="46"/>
  <c r="B92" i="46"/>
  <c r="D94" i="46"/>
  <c r="I94" i="46"/>
  <c r="L94" i="46"/>
  <c r="I95" i="46"/>
  <c r="J94" i="46"/>
  <c r="K90" i="46"/>
  <c r="L90" i="46"/>
  <c r="H92" i="46"/>
  <c r="E92" i="46"/>
  <c r="F87" i="46"/>
  <c r="G86" i="46"/>
  <c r="E86" i="46"/>
  <c r="C87" i="46"/>
  <c r="K86" i="46"/>
  <c r="H91" i="46"/>
  <c r="K95" i="46"/>
  <c r="C91" i="46"/>
  <c r="I93" i="46"/>
  <c r="G94" i="46"/>
  <c r="E91" i="46"/>
  <c r="B93" i="46"/>
  <c r="D90" i="46"/>
  <c r="K92" i="46"/>
  <c r="J92" i="46"/>
  <c r="L95" i="46"/>
  <c r="I86" i="46"/>
  <c r="I87" i="46"/>
  <c r="H86" i="46"/>
  <c r="C82" i="46"/>
  <c r="H84" i="46"/>
  <c r="E84" i="46"/>
  <c r="B84" i="46"/>
  <c r="C84" i="46"/>
  <c r="K85" i="46"/>
  <c r="L84" i="46"/>
  <c r="G83" i="46"/>
  <c r="K87" i="46"/>
  <c r="D83" i="46"/>
  <c r="K83" i="46"/>
  <c r="E83" i="46"/>
  <c r="G82" i="46"/>
  <c r="D82" i="46"/>
  <c r="E82" i="46"/>
  <c r="L85" i="46"/>
  <c r="B85" i="46"/>
  <c r="K84" i="46"/>
  <c r="B86" i="46"/>
  <c r="J85" i="46"/>
  <c r="H85" i="46"/>
  <c r="I84" i="46"/>
  <c r="H87" i="46"/>
  <c r="F86" i="46"/>
  <c r="L82" i="46"/>
  <c r="J86" i="46"/>
  <c r="D86" i="46"/>
  <c r="D84" i="46"/>
  <c r="L83" i="46"/>
  <c r="I83" i="46"/>
  <c r="J83" i="46"/>
  <c r="F82" i="46"/>
  <c r="L87" i="46"/>
  <c r="J87" i="46"/>
  <c r="G87" i="46"/>
  <c r="D87" i="46"/>
  <c r="L86" i="46"/>
  <c r="B87" i="46"/>
  <c r="F84" i="46"/>
  <c r="J82" i="46"/>
  <c r="G85" i="46"/>
  <c r="G84" i="46"/>
  <c r="E87" i="46"/>
  <c r="C86" i="46"/>
  <c r="B83" i="46"/>
  <c r="H83" i="46"/>
  <c r="F83" i="46"/>
  <c r="I85" i="46"/>
  <c r="F85" i="46"/>
  <c r="C85" i="46"/>
  <c r="D85" i="46"/>
  <c r="E85" i="46"/>
  <c r="J84" i="46"/>
  <c r="C83" i="46"/>
  <c r="K82" i="46"/>
  <c r="H82" i="46"/>
  <c r="I82" i="46"/>
  <c r="F80" i="46"/>
  <c r="G78" i="46"/>
  <c r="D80" i="46"/>
  <c r="K75" i="46"/>
  <c r="J79" i="46"/>
  <c r="K76" i="46"/>
  <c r="F75" i="46"/>
  <c r="B80" i="46"/>
  <c r="D78" i="46"/>
  <c r="J76" i="46"/>
  <c r="E75" i="46"/>
  <c r="H79" i="46"/>
  <c r="C78" i="46"/>
  <c r="I76" i="46"/>
  <c r="D75" i="46"/>
  <c r="K79" i="46"/>
  <c r="F78" i="46"/>
  <c r="L76" i="46"/>
  <c r="G75" i="46"/>
  <c r="K80" i="46"/>
  <c r="F79" i="46"/>
  <c r="L77" i="46"/>
  <c r="G76" i="46"/>
  <c r="B75" i="46"/>
  <c r="H78" i="46"/>
  <c r="I75" i="46"/>
  <c r="B77" i="46"/>
  <c r="J78" i="46"/>
  <c r="I79" i="46"/>
  <c r="E79" i="46"/>
  <c r="K77" i="46"/>
  <c r="F76" i="46"/>
  <c r="I80" i="46"/>
  <c r="D79" i="46"/>
  <c r="J77" i="46"/>
  <c r="E76" i="46"/>
  <c r="L80" i="46"/>
  <c r="G79" i="46"/>
  <c r="B78" i="46"/>
  <c r="H76" i="46"/>
  <c r="C75" i="46"/>
  <c r="G80" i="46"/>
  <c r="B79" i="46"/>
  <c r="H77" i="46"/>
  <c r="C76" i="46"/>
  <c r="C77" i="46"/>
  <c r="L79" i="46"/>
  <c r="H75" i="46"/>
  <c r="E77" i="46"/>
  <c r="E78" i="46"/>
  <c r="L78" i="46"/>
  <c r="G77" i="46"/>
  <c r="B76" i="46"/>
  <c r="E80" i="46"/>
  <c r="K78" i="46"/>
  <c r="F77" i="46"/>
  <c r="L75" i="46"/>
  <c r="H80" i="46"/>
  <c r="C79" i="46"/>
  <c r="I77" i="46"/>
  <c r="D76" i="46"/>
  <c r="J80" i="46"/>
  <c r="C80" i="46"/>
  <c r="I78" i="46"/>
  <c r="D77" i="46"/>
</calcChain>
</file>

<file path=xl/sharedStrings.xml><?xml version="1.0" encoding="utf-8"?>
<sst xmlns="http://schemas.openxmlformats.org/spreadsheetml/2006/main" count="2047" uniqueCount="501">
  <si>
    <t>Remarks</t>
  </si>
  <si>
    <t>Location</t>
  </si>
  <si>
    <t>Unit</t>
  </si>
  <si>
    <t>Quellen</t>
  </si>
  <si>
    <t>Einheit</t>
  </si>
  <si>
    <t>m2</t>
  </si>
  <si>
    <t>CH</t>
  </si>
  <si>
    <t>p</t>
  </si>
  <si>
    <t>Amount</t>
  </si>
  <si>
    <t>Total</t>
  </si>
  <si>
    <t>Name SimaPro</t>
  </si>
  <si>
    <t xml:space="preserve">Calculation: </t>
  </si>
  <si>
    <t>Compare</t>
  </si>
  <si>
    <t xml:space="preserve">Results: </t>
  </si>
  <si>
    <t>Impact assessment</t>
  </si>
  <si>
    <t xml:space="preserve">Product 1: </t>
  </si>
  <si>
    <t xml:space="preserve">Product 2: </t>
  </si>
  <si>
    <t xml:space="preserve">Product 3: </t>
  </si>
  <si>
    <t xml:space="preserve">Product 4: </t>
  </si>
  <si>
    <t xml:space="preserve">Product 5: </t>
  </si>
  <si>
    <t xml:space="preserve">Product 6: </t>
  </si>
  <si>
    <t xml:space="preserve">Product 7: </t>
  </si>
  <si>
    <t xml:space="preserve">Product 8: </t>
  </si>
  <si>
    <t xml:space="preserve">Product 9: </t>
  </si>
  <si>
    <t xml:space="preserve">Product 10: </t>
  </si>
  <si>
    <t xml:space="preserve">Product 11: </t>
  </si>
  <si>
    <t xml:space="preserve">Product 12: </t>
  </si>
  <si>
    <t xml:space="preserve">Product 13: </t>
  </si>
  <si>
    <t xml:space="preserve">Product 14: </t>
  </si>
  <si>
    <t xml:space="preserve">Product 15: </t>
  </si>
  <si>
    <t xml:space="preserve">Product 16: </t>
  </si>
  <si>
    <t xml:space="preserve">Product 17: </t>
  </si>
  <si>
    <t xml:space="preserve">Product 18: </t>
  </si>
  <si>
    <t xml:space="preserve">Product 19: </t>
  </si>
  <si>
    <t xml:space="preserve">Product 20: </t>
  </si>
  <si>
    <t xml:space="preserve">Product 21: </t>
  </si>
  <si>
    <t xml:space="preserve">Product 22: </t>
  </si>
  <si>
    <t xml:space="preserve">Product 23: </t>
  </si>
  <si>
    <t xml:space="preserve">Product 24: </t>
  </si>
  <si>
    <t xml:space="preserve">Product 25: </t>
  </si>
  <si>
    <t xml:space="preserve">Product 26: </t>
  </si>
  <si>
    <t xml:space="preserve">Product 27: </t>
  </si>
  <si>
    <t xml:space="preserve">Product 28: </t>
  </si>
  <si>
    <t xml:space="preserve">Product 29: </t>
  </si>
  <si>
    <t xml:space="preserve">Product 30: </t>
  </si>
  <si>
    <t xml:space="preserve">Product 31: </t>
  </si>
  <si>
    <t xml:space="preserve">Product 32: </t>
  </si>
  <si>
    <t xml:space="preserve">Product 33: </t>
  </si>
  <si>
    <t xml:space="preserve">Product 34: </t>
  </si>
  <si>
    <t xml:space="preserve">Product 35: </t>
  </si>
  <si>
    <t xml:space="preserve">Product 36: </t>
  </si>
  <si>
    <t xml:space="preserve">Product 37: </t>
  </si>
  <si>
    <t xml:space="preserve">Product 38: </t>
  </si>
  <si>
    <t xml:space="preserve">Product 39: </t>
  </si>
  <si>
    <t xml:space="preserve">Product 40: </t>
  </si>
  <si>
    <t xml:space="preserve">Product 41: </t>
  </si>
  <si>
    <t xml:space="preserve">Product 42: </t>
  </si>
  <si>
    <t xml:space="preserve">Product 43: </t>
  </si>
  <si>
    <t xml:space="preserve">Method: </t>
  </si>
  <si>
    <t xml:space="preserve">Indicator: </t>
  </si>
  <si>
    <t>Single score</t>
  </si>
  <si>
    <t xml:space="preserve">Skip categories: </t>
  </si>
  <si>
    <t>Never</t>
  </si>
  <si>
    <t xml:space="preserve">Default units: </t>
  </si>
  <si>
    <t>No</t>
  </si>
  <si>
    <t xml:space="preserve">Exclude infrastructure processes: </t>
  </si>
  <si>
    <t xml:space="preserve">Exclude long-term emissions: </t>
  </si>
  <si>
    <t xml:space="preserve">Sorted on item: </t>
  </si>
  <si>
    <t>Impact category</t>
  </si>
  <si>
    <t xml:space="preserve">Sort order: </t>
  </si>
  <si>
    <t>Ascending</t>
  </si>
  <si>
    <t>Energy resources</t>
  </si>
  <si>
    <t>Mineral resources</t>
  </si>
  <si>
    <t>Land use</t>
  </si>
  <si>
    <t>Global warming</t>
  </si>
  <si>
    <t>Ozone layer depletion</t>
  </si>
  <si>
    <t>Main air pollutants and PM</t>
  </si>
  <si>
    <t>Carcinogenic substances into air</t>
  </si>
  <si>
    <t>Heavy metals into air</t>
  </si>
  <si>
    <t>Water pollutants</t>
  </si>
  <si>
    <t>POP into water</t>
  </si>
  <si>
    <t>Heavy metals into water</t>
  </si>
  <si>
    <t>Pesticides into soil</t>
  </si>
  <si>
    <t>Heavy metals into soil</t>
  </si>
  <si>
    <t>Radioactive substances into air</t>
  </si>
  <si>
    <t>Radioactive substances into water</t>
  </si>
  <si>
    <t>Noise</t>
  </si>
  <si>
    <t>Radioactive waste to deposit</t>
  </si>
  <si>
    <t>Yes</t>
  </si>
  <si>
    <t>Pt</t>
  </si>
  <si>
    <t>UBP-total</t>
  </si>
  <si>
    <t xml:space="preserve">Product 44: </t>
  </si>
  <si>
    <t xml:space="preserve">Product 45: </t>
  </si>
  <si>
    <t xml:space="preserve">Product 46: </t>
  </si>
  <si>
    <t xml:space="preserve">Product 47: </t>
  </si>
  <si>
    <t xml:space="preserve">Product 48: </t>
  </si>
  <si>
    <t xml:space="preserve">Product 49: </t>
  </si>
  <si>
    <t>Project</t>
  </si>
  <si>
    <t>Product</t>
  </si>
  <si>
    <t>Comment</t>
  </si>
  <si>
    <t>Autoscale</t>
  </si>
  <si>
    <t>Max neg.</t>
  </si>
  <si>
    <t>Max pos.</t>
  </si>
  <si>
    <t>Damage assessment</t>
  </si>
  <si>
    <t>Weighting</t>
  </si>
  <si>
    <t>Eingaben</t>
  </si>
  <si>
    <t xml:space="preserve">Product 50: </t>
  </si>
  <si>
    <t xml:space="preserve">Product 51: </t>
  </si>
  <si>
    <t xml:space="preserve">Product 52: </t>
  </si>
  <si>
    <t>Legende</t>
  </si>
  <si>
    <t>Eingabefelder</t>
  </si>
  <si>
    <t>Naturrasen, bodennah</t>
  </si>
  <si>
    <t>Naturrasen, Dränschichtbauweise</t>
  </si>
  <si>
    <t>*Hybridrasen</t>
  </si>
  <si>
    <t>Kunststoffrasen, unverfüllt</t>
  </si>
  <si>
    <t>Kunststoffrasen, verfüllt</t>
  </si>
  <si>
    <t>001 Football pitch, natural turf, ground-like {CH}</t>
  </si>
  <si>
    <t>001 Football pitch, natural turf, drain-layer-construction {CH}</t>
  </si>
  <si>
    <t>Construction</t>
  </si>
  <si>
    <t>001 Football pitch, hybrid turf, drain-layer-construction {CH}</t>
  </si>
  <si>
    <t>001 Football pitch, synthetic turf, unfilled {CH}</t>
  </si>
  <si>
    <t>001 Football pitch, synthetic turf, filled {CH}</t>
  </si>
  <si>
    <t>003 Aerify, football pitch, natural turf, care process {CH}</t>
  </si>
  <si>
    <t>003 Brush up, football pitch, natural turf, care process {CH}</t>
  </si>
  <si>
    <t>003 Deep loosening, football pitch, natural turf, care process {CH}</t>
  </si>
  <si>
    <t>003 Fertilise, football pitch, natural turf, care process {CH}</t>
  </si>
  <si>
    <t>003 Harrow, football pitch, natural turf, care process {CH}</t>
  </si>
  <si>
    <t>003 Moisten, football pitch, natural turf, care process {CH}</t>
  </si>
  <si>
    <t>003 Mowing out, football pitch, natural turf, care process {CH}</t>
  </si>
  <si>
    <t>003 Mowing,  football pitch, natural turf, care process {CH}</t>
  </si>
  <si>
    <t>003 Painting, football pitch, natural turf, care process {CH}</t>
  </si>
  <si>
    <t>003 Pest management, football pitch, natural turf, care process {CH}</t>
  </si>
  <si>
    <t>003 Removing leaves, football pitch, natural turf, care process {CH}</t>
  </si>
  <si>
    <t>003 Sanding, football pitch, natural turf, care process {CH}</t>
  </si>
  <si>
    <t>003 Scarify, football pitch, natural turf, care process {CH}</t>
  </si>
  <si>
    <t>003 Slitting, football pitch, natural turf, care process {CH}</t>
  </si>
  <si>
    <t>003 Soak, football pitch, natural turf, care process {CH}</t>
  </si>
  <si>
    <t>Care process</t>
  </si>
  <si>
    <t>003 Sown over, football pitch, natural turf, care process {CH}</t>
  </si>
  <si>
    <t>003 Take up, football pitch, natural turf, care process {CH}</t>
  </si>
  <si>
    <t>003 Topdressing, football pitch, natural turf, care process {CH}</t>
  </si>
  <si>
    <t>003 Tow / defrost, football pitch, natural turf, care process {CH}</t>
  </si>
  <si>
    <t>003 Turf laying, football pitch, natural turf, care process {CH}</t>
  </si>
  <si>
    <t>003 Waste cleaning, football pitch, natural turf, care process {CH}</t>
  </si>
  <si>
    <t>003 Waste cleaning, football pitch, synthetic turf, care process {CH}</t>
  </si>
  <si>
    <t>003 Tow / defrost, football pitch, synthetic turf, care process {CH}</t>
  </si>
  <si>
    <t>003 Brush up, football pitch, synthetic turf, care process {CH}</t>
  </si>
  <si>
    <t>003 Mowing out, football pitch, synthetic turf, care process {CH}</t>
  </si>
  <si>
    <t>003 Moisten, football pitch, synthetic turf, care process {CH}</t>
  </si>
  <si>
    <t>003 Granulate supplement, football pitch, synthetic turf, care process {CH}</t>
  </si>
  <si>
    <t>003 Removing leaves, football pitch, synthetic turf, care process {CH}</t>
  </si>
  <si>
    <t>003 Surface cleaning, football pitch, synthetic turf, care process {CH}</t>
  </si>
  <si>
    <t>003 Harrow, football pitch, synthetic turf, care process {CH}</t>
  </si>
  <si>
    <t>003 Deep cleaning, football pitch, synthetic turf, care process {CH}</t>
  </si>
  <si>
    <t>002 Renovation, football pitch, natural turf, ground-like {CH}</t>
  </si>
  <si>
    <t>002 Renovation, football pitch, natural turf, drain-layer-construction {CH}</t>
  </si>
  <si>
    <t>002 Renovation, football pitch, hybrid turf, drain-layer-construction {CH}</t>
  </si>
  <si>
    <t>Renovation</t>
  </si>
  <si>
    <t>002 Renovation, football pitch, synthetic turf, unfilled {CH}</t>
  </si>
  <si>
    <t>002 Renovation, football pitch, synthetic turf, filled {CH}</t>
  </si>
  <si>
    <t>Dismantling</t>
  </si>
  <si>
    <t>Fläche</t>
  </si>
  <si>
    <t>Nutzungsstunden, theoretisch</t>
  </si>
  <si>
    <t>h</t>
  </si>
  <si>
    <t>Nutzungsstunden, effektiv</t>
  </si>
  <si>
    <t>Lebensdauer</t>
  </si>
  <si>
    <t>#</t>
  </si>
  <si>
    <t>Anzahl Pflanzenschutzeinsätze</t>
  </si>
  <si>
    <r>
      <t>m</t>
    </r>
    <r>
      <rPr>
        <vertAlign val="superscript"/>
        <sz val="14"/>
        <color theme="1"/>
        <rFont val="Arial"/>
        <family val="2"/>
      </rPr>
      <t>2</t>
    </r>
  </si>
  <si>
    <t>Input</t>
  </si>
  <si>
    <t>002 Dismantling and disposal, football pitch, natural turf, ground-like {CH}</t>
  </si>
  <si>
    <t>002 Dismantling and disposal, football pitch, natural turf, drain-layer-construction {CH}</t>
  </si>
  <si>
    <t>002 Dismantling and disposal, football pitch, hybrid turf, drain-layer-construction {CH}</t>
  </si>
  <si>
    <t>002 Dismantling and disposal, football pitch, synthetic turf, unfilled {CH}</t>
  </si>
  <si>
    <t>002 Dismantling and disposal, football pitch, synthetic turf, filled {CH}</t>
  </si>
  <si>
    <t xml:space="preserve">Name: </t>
  </si>
  <si>
    <t xml:space="preserve">Comment: </t>
  </si>
  <si>
    <t xml:space="preserve">Calculation function: </t>
  </si>
  <si>
    <t xml:space="preserve">Products: </t>
  </si>
  <si>
    <t>m2a</t>
  </si>
  <si>
    <t xml:space="preserve">Switches: </t>
  </si>
  <si>
    <t xml:space="preserve">Inventory per sub-compartment: </t>
  </si>
  <si>
    <t xml:space="preserve">Chart options: </t>
  </si>
  <si>
    <t xml:space="preserve">Skip impact categories: </t>
  </si>
  <si>
    <t xml:space="preserve">Title: </t>
  </si>
  <si>
    <t>002 Construction, football pitch, natural turf, drain-layer-construction {CH}</t>
  </si>
  <si>
    <t>002 Construction, football pitch, natural turf, ground-like {CH}</t>
  </si>
  <si>
    <t>002 Construction, football pitch, hybrid turf, drain-layer-construction {CH}</t>
  </si>
  <si>
    <t>002 Construction, football pitch, synthetic turf, unfilled {CH}</t>
  </si>
  <si>
    <t>002 Construction, football pitch, synthetic turf, filled {CH}</t>
  </si>
  <si>
    <t>Dünger + Pflanzenschutzmittel</t>
  </si>
  <si>
    <t>Anzahl Düngergaben</t>
  </si>
  <si>
    <t>Anzahl Pflanzenschutzgaben</t>
  </si>
  <si>
    <t>Renovation + Füllmaterial</t>
  </si>
  <si>
    <t>Jahre</t>
  </si>
  <si>
    <t>Nachfüllen Granulat (Stunden pro Jahr)</t>
  </si>
  <si>
    <t>Nutzungsstunden</t>
  </si>
  <si>
    <t>Anzahl Nutzungsstunden</t>
  </si>
  <si>
    <t>Check</t>
  </si>
  <si>
    <t>Calc</t>
  </si>
  <si>
    <t>Default</t>
  </si>
  <si>
    <t>Effektiv</t>
  </si>
  <si>
    <t>003 Mowing by roboter and take grass up,  football pitch, natural turf, care process {CH}</t>
  </si>
  <si>
    <t>003 Mowing by roboter,  football pitch, natural turf, care process {CH}</t>
  </si>
  <si>
    <t>003 Mowing by roboter, non certified electricity,  football pitch, natural turf, care process {CH}</t>
  </si>
  <si>
    <t>Dropdown</t>
  </si>
  <si>
    <t>Konventioneller Rasenmäher</t>
  </si>
  <si>
    <t>Mähroboter, Ökostrom, ohne Aufnehmen</t>
  </si>
  <si>
    <t>Rasenmähen</t>
  </si>
  <si>
    <t>Verwendeter Rasenmäher</t>
  </si>
  <si>
    <t>Auswahl</t>
  </si>
  <si>
    <t xml:space="preserve">Product 53: </t>
  </si>
  <si>
    <t xml:space="preserve">Product 54: </t>
  </si>
  <si>
    <t xml:space="preserve">Product 55: </t>
  </si>
  <si>
    <t>Mapping</t>
  </si>
  <si>
    <t>Fertiliser</t>
  </si>
  <si>
    <t>Mowing</t>
  </si>
  <si>
    <t>Plant protection</t>
  </si>
  <si>
    <t>Other care</t>
  </si>
  <si>
    <t>Disposal</t>
  </si>
  <si>
    <t>Refill granulate</t>
  </si>
  <si>
    <t>Erstellung</t>
  </si>
  <si>
    <t>Nachfüllen Granulat</t>
  </si>
  <si>
    <t>Andere Pflege</t>
  </si>
  <si>
    <t>Entsorgung</t>
  </si>
  <si>
    <t>Plege - Dünger</t>
  </si>
  <si>
    <t>Pflege - Pflanzenschutz</t>
  </si>
  <si>
    <t>Pflege - Mähen</t>
  </si>
  <si>
    <t>Standard</t>
  </si>
  <si>
    <t>Stunden</t>
  </si>
  <si>
    <t>kg CO2 eq</t>
  </si>
  <si>
    <t>GWP-total</t>
  </si>
  <si>
    <t>Treibhausgasemissionen in kg CO2-eq</t>
  </si>
  <si>
    <t>Gesamtumweltbelastung in UBP</t>
  </si>
  <si>
    <t>CED-total</t>
  </si>
  <si>
    <t>Primärenergiebedarf total in MJ-Öl-eq</t>
  </si>
  <si>
    <t>Cumulative Energy Demand V1.11 / Cumulative energy demand</t>
  </si>
  <si>
    <t>MJ</t>
  </si>
  <si>
    <t>Non renewable, fossil</t>
  </si>
  <si>
    <t>Non-renewable, nuclear</t>
  </si>
  <si>
    <t>Non-renewable, biomass</t>
  </si>
  <si>
    <t>Renewable, biomass</t>
  </si>
  <si>
    <t>Renewable, wind, solar, geothe</t>
  </si>
  <si>
    <t>Renewable, water</t>
  </si>
  <si>
    <t>CED-nr</t>
  </si>
  <si>
    <t>Primärenergiebedarf, nicht-erneuerbar in MJ-Öl-eq</t>
  </si>
  <si>
    <t>Climate change</t>
  </si>
  <si>
    <t>Ozone depletion</t>
  </si>
  <si>
    <t>kg CFC11 eq</t>
  </si>
  <si>
    <t>Ionising radiation</t>
  </si>
  <si>
    <t>kBq U-235 eq</t>
  </si>
  <si>
    <t>Photochemical ozone formation</t>
  </si>
  <si>
    <t>kg NMVOC eq</t>
  </si>
  <si>
    <t>Particulate matter</t>
  </si>
  <si>
    <t>disease inc.</t>
  </si>
  <si>
    <t>Human toxicity, non-cancer</t>
  </si>
  <si>
    <t>CTUh</t>
  </si>
  <si>
    <t>Human toxicity, cancer</t>
  </si>
  <si>
    <t>Acidification</t>
  </si>
  <si>
    <t>mol H+ eq</t>
  </si>
  <si>
    <t>Eutrophication, freshwater</t>
  </si>
  <si>
    <t>kg P eq</t>
  </si>
  <si>
    <t>Eutrophication, marine</t>
  </si>
  <si>
    <t>kg N eq</t>
  </si>
  <si>
    <t>Eutrophication, terrestrial</t>
  </si>
  <si>
    <t>mol N eq</t>
  </si>
  <si>
    <t>Ecotoxicity, freshwater</t>
  </si>
  <si>
    <t>CTUe</t>
  </si>
  <si>
    <t>Water use</t>
  </si>
  <si>
    <t>m3 depriv.</t>
  </si>
  <si>
    <t>Resource use, fossils</t>
  </si>
  <si>
    <t>Resource use, minerals and metals</t>
  </si>
  <si>
    <t>kg Sb eq</t>
  </si>
  <si>
    <t>Climate change - Fossil</t>
  </si>
  <si>
    <t>Climate change - Biogenic</t>
  </si>
  <si>
    <t>Climate change - Land use and LU change</t>
  </si>
  <si>
    <t>Human toxicity, non-cancer - organics</t>
  </si>
  <si>
    <t>Human toxicity, non-cancer - inorganics</t>
  </si>
  <si>
    <t>Human toxicity, non-cancer - metals</t>
  </si>
  <si>
    <t>Human toxicity, cancer - organics</t>
  </si>
  <si>
    <t>Human toxicity, cancer - inorganics</t>
  </si>
  <si>
    <t>Human toxicity, cancer - metals</t>
  </si>
  <si>
    <t>Ecotoxicity, freshwater - organics</t>
  </si>
  <si>
    <t>Ecotoxicity, freshwater - inorganics</t>
  </si>
  <si>
    <t>Ecotoxicity, freshwater - metals</t>
  </si>
  <si>
    <t>Luftschadstoffe in Krankheitsfällen</t>
  </si>
  <si>
    <t>Radioaktive Strahlung in kBq U-235-eq</t>
  </si>
  <si>
    <t>PM-total</t>
  </si>
  <si>
    <t>RS-total</t>
  </si>
  <si>
    <t>EU-fresh</t>
  </si>
  <si>
    <t>EU-sea</t>
  </si>
  <si>
    <t>EU-ter</t>
  </si>
  <si>
    <t>Land</t>
  </si>
  <si>
    <t>Min-Res</t>
  </si>
  <si>
    <t>Eutrophierung, Süsswasser in kg P-eq</t>
  </si>
  <si>
    <t>Eutrophierung, Meere in kg N-eq</t>
  </si>
  <si>
    <t>Eutrophierung, terrestrisch in mol N-eq</t>
  </si>
  <si>
    <t>Tox-human</t>
  </si>
  <si>
    <t>Tox-eco</t>
  </si>
  <si>
    <t xml:space="preserve">Per impact category: </t>
  </si>
  <si>
    <t>Damage category</t>
  </si>
  <si>
    <t>Human health</t>
  </si>
  <si>
    <t>DALY</t>
  </si>
  <si>
    <t>Ecosystems</t>
  </si>
  <si>
    <t>PDF.m3.day</t>
  </si>
  <si>
    <t>Landnutzung in Punkten</t>
  </si>
  <si>
    <t>Mineralische Ressourcen in kg Sb-eq</t>
  </si>
  <si>
    <t>Ihre Eingabe</t>
  </si>
  <si>
    <t>Ergebnisse</t>
  </si>
  <si>
    <t>Pflege - Dünger</t>
  </si>
  <si>
    <t>Hier Umweltindikator auswählen:</t>
  </si>
  <si>
    <t>Häufigkeit Renovation</t>
  </si>
  <si>
    <t>USEtox, Menschliche Gesundheit</t>
  </si>
  <si>
    <t>USEtox, Ökosysteme in gefährdeten Arten</t>
  </si>
  <si>
    <t>Mähroboter, kein Ökostrom, ohne Aufnehmen</t>
  </si>
  <si>
    <t>Mähroboter, Ökostrom, mit Aufnehmen</t>
  </si>
  <si>
    <t xml:space="preserve">Indikatoren </t>
  </si>
  <si>
    <t xml:space="preserve">Methode </t>
  </si>
  <si>
    <t xml:space="preserve">Beschreibung </t>
  </si>
  <si>
    <t>Treibhausgasemissionen</t>
  </si>
  <si>
    <r>
      <t xml:space="preserve">IPCC </t>
    </r>
    <r>
      <rPr>
        <sz val="9"/>
        <color theme="1"/>
        <rFont val="Calibri"/>
        <family val="2"/>
      </rPr>
      <t>(2013)</t>
    </r>
  </si>
  <si>
    <r>
      <t>Die Wirkungskategorie Klimawandel nach IPCC 2013 berücksichtigt alle Emissionen, die zum Klimawandel beitragen. Die potenzielle Klimawirkung eines Treibhausgases wird dabei mit den Klimawirkungen von CO</t>
    </r>
    <r>
      <rPr>
        <vertAlign val="subscript"/>
        <sz val="9"/>
        <color rgb="FF000000"/>
        <rFont val="Calibri"/>
        <family val="2"/>
      </rPr>
      <t>2</t>
    </r>
    <r>
      <rPr>
        <sz val="9"/>
        <color rgb="FF000000"/>
        <rFont val="Calibri"/>
        <family val="2"/>
      </rPr>
      <t xml:space="preserve"> verglichen und in CO</t>
    </r>
    <r>
      <rPr>
        <vertAlign val="subscript"/>
        <sz val="9"/>
        <color rgb="FF000000"/>
        <rFont val="Calibri"/>
        <family val="2"/>
      </rPr>
      <t>2</t>
    </r>
    <r>
      <rPr>
        <sz val="9"/>
        <color rgb="FF000000"/>
        <rFont val="Calibri"/>
        <family val="2"/>
      </rPr>
      <t>-Äquivalenten ausgedrückt.</t>
    </r>
  </si>
  <si>
    <t>Luftschadstoffe</t>
  </si>
  <si>
    <t xml:space="preserve">Bewertet die Veränderung der Mortalität aufgrund von PM-Emissionen, ausgedrückt in Todesfällen/kg PM2,5-Emissionen. </t>
  </si>
  <si>
    <t>Radioaktive Strahlung</t>
  </si>
  <si>
    <t>Frischknecht et al. (2000)</t>
  </si>
  <si>
    <t xml:space="preserve">Diese Wirkungskategorie berücksichtigt die Auswirkungen von ionisierender Strahlung auf die menschliche Gesundheit in kBq U-235 eq. </t>
  </si>
  <si>
    <t>Eutrophierung, Süsswasser</t>
  </si>
  <si>
    <t>Goedkoop et al. (2009)</t>
  </si>
  <si>
    <t xml:space="preserve">Eutrophierung Süsswasser bewertet die Nährstoffe in Süsswasser (Phosphor als limitierender Nährstoff) in Kg P eq </t>
  </si>
  <si>
    <t>Eutrophierung Meere</t>
  </si>
  <si>
    <t>Die Wirkungskategorie Eutrophierung der Meere bewertet Nährstoffe in Meeresgewässern (Stickstoff als limitierender Nährstoff).Kg N eq.</t>
  </si>
  <si>
    <t>Eutrophierung, terrestrisch</t>
  </si>
  <si>
    <t>Posch et al. (2008); Seppälä et al. (2006)</t>
  </si>
  <si>
    <t xml:space="preserve">Bewertet die Wirkung von Nährstoffen in empfindlichen terrestrischen Ökosystemen in Mol N eq </t>
  </si>
  <si>
    <t>Landnutzung</t>
  </si>
  <si>
    <t>Bos et al. (2016)</t>
  </si>
  <si>
    <t xml:space="preserve">Das LANCA-Modell berücksichtigt verschiedene Indikatoren für eine Reihe von Bodeneigenschaften. Es bewertet die Auswirkungen aufgrund der Nutzung des Bodens: Erosionsbeständigkeit, mechanische Filterung, physikalisch-chemische Filterung, Grundwasserregeneration und biotische Produktion. Die Werte werden in Punkten (Pt.)  </t>
  </si>
  <si>
    <t>Mineralische Ressourcen</t>
  </si>
  <si>
    <r>
      <t xml:space="preserve">Van Oers et al. </t>
    </r>
    <r>
      <rPr>
        <sz val="9"/>
        <color theme="1"/>
        <rFont val="Calibri"/>
        <family val="2"/>
      </rPr>
      <t>(2002)</t>
    </r>
  </si>
  <si>
    <t>Diese Wirkungskategorie bewertet das mengenmässige Verhältnis vom Referenzfluss Antimon zwischen den abbaufähigen Reserven und der Ressourcenentnahme. Die Werte werden in Kg Sb eq angegeben.</t>
  </si>
  <si>
    <t>USETox, Menschliche Gesundheit</t>
  </si>
  <si>
    <r>
      <t xml:space="preserve">Rosenbaum et al. </t>
    </r>
    <r>
      <rPr>
        <sz val="9"/>
        <color theme="1"/>
        <rFont val="Calibri"/>
        <family val="2"/>
      </rPr>
      <t>(2011)</t>
    </r>
  </si>
  <si>
    <t>USEtox ist eine Wirkungsabschätzungsmethode für die Charakterisierung von toxischen Auswirkungen von Chemikalien auf die menschliche Gesundheit sowie Ökosysteme. USETox ist die empfohlene Methode nach der UNEP/SETAC Life Cycle Initiative.</t>
  </si>
  <si>
    <t>USEtox, Ökosysteme</t>
  </si>
  <si>
    <t>Primärenergie total</t>
  </si>
  <si>
    <r>
      <t xml:space="preserve">Frischknecht et al. </t>
    </r>
    <r>
      <rPr>
        <sz val="9"/>
        <color theme="1"/>
        <rFont val="Calibri"/>
        <family val="2"/>
      </rPr>
      <t>(2007)</t>
    </r>
  </si>
  <si>
    <t>Diese Methode bewertet die Energieentnahme aus der Natur auf dem gesamten Lebensweg. Es wird zwischen erneuerbaren und nicht-erneuerbaren Energieträgern unterschieden. Die Ergebnisse werden in Megajoule Öl-eq angegeben. Der Primärenergiebedarf ist ausschlaggebend für die 2000W Gesellschaft.</t>
  </si>
  <si>
    <t>Primärenergie, nicht-erneuerbar</t>
  </si>
  <si>
    <t>Gesamtumweltbelastung (UBP) nach Methode der ökologischen Knappheit 2013</t>
  </si>
  <si>
    <r>
      <t xml:space="preserve">Frischknecht et al. </t>
    </r>
    <r>
      <rPr>
        <sz val="9"/>
        <color theme="1"/>
        <rFont val="Calibri"/>
        <family val="2"/>
      </rPr>
      <t>(2013)</t>
    </r>
    <r>
      <rPr>
        <sz val="9"/>
        <color rgb="FF000000"/>
        <rFont val="Calibri"/>
        <family val="2"/>
      </rPr>
      <t xml:space="preserve"> </t>
    </r>
  </si>
  <si>
    <t>Die Methode der ökologischen Knappheit gewichtet die Emissionen und Ressourcenverbräuche anhand der politischen Zielwerte. Das Ergebnis wird dabei in Umweltbelastungspunkten (UBP) ausgedrückt. Diese Wirkungsabschätzungsmethode beinhaltet eine Gewichtung und ist somit nicht ISO-konform. Die Ergebnisse dazu werden daher in einem separaten Kapitel ausgewiesen.</t>
  </si>
  <si>
    <t>Die komplette Studie ist hier verfügbar:</t>
  </si>
  <si>
    <t>https://digitalcollection.zhaw.ch/handle/11475/20774</t>
  </si>
  <si>
    <t>Sowie eine Executive Summary auf Englisch:</t>
  </si>
  <si>
    <t>https://digitalcollection.zhaw.ch/handle/11475/21510</t>
  </si>
  <si>
    <t>Fantke et al. (2016)</t>
  </si>
  <si>
    <t xml:space="preserve">rene.itten@zhaw.ch </t>
  </si>
  <si>
    <t>http://www.zhaw.ch/iunr/lca</t>
  </si>
  <si>
    <t>Nachfüllen Granulat (Gewicht pro Jahr)</t>
  </si>
  <si>
    <t>kg</t>
  </si>
  <si>
    <t>Quelle: Carbotech (2018) Bedeutung von 1000 UBP (Umweltbelastungspunkten)</t>
  </si>
  <si>
    <t>https://carbotech.ch/projekte/bedeutung-von-100-ubp-umweltbelastungspunkte/</t>
  </si>
  <si>
    <t>Bedeutung von 1000 UBP (Umweltbelastungspunkte)</t>
  </si>
  <si>
    <t>Im Auftrag von</t>
  </si>
  <si>
    <t>Spielfeld</t>
  </si>
  <si>
    <t>Kunststoffrasen, verfüllt mit Kork</t>
  </si>
  <si>
    <t>1 m2a 001 Football pitch, hybrid turf, drain-layer-construction {CH} (of project _UB-Projekte)</t>
  </si>
  <si>
    <t>1 m2a 001 Football pitch, natural turf, drain-layer-construction {CH} (of project _UB-Projekte)</t>
  </si>
  <si>
    <t>1 m2a 001 Football pitch, natural turf, ground-like {CH} (of project _UB-Projekte)</t>
  </si>
  <si>
    <t>1 m2a 001 Football pitch, synthetic turf, filled {CH} (of project _UB-Projekte)</t>
  </si>
  <si>
    <t>1 m2a 001 Football pitch, synthetic turf, unfilled {CH} (of project _UB-Projekte)</t>
  </si>
  <si>
    <t>1 m2a 002 Construction, football pitch, hybrid turf, drain-layer-construction {CH} (of project _UB-Projekte)</t>
  </si>
  <si>
    <t>1 m2a 002 Construction, football pitch, natural turf, drain-layer-construction {CH} (of project _UB-Projekte)</t>
  </si>
  <si>
    <t>1 m2a 002 Construction, football pitch, natural turf, ground-like {CH} (of project _UB-Projekte)</t>
  </si>
  <si>
    <t>1 m2a 002 Construction, football pitch, synthetic turf, filled {CH} (of project _UB-Projekte)</t>
  </si>
  <si>
    <t>1 m2a 002 Construction, football pitch, synthetic turf, unfilled {CH} (of project _UB-Projekte)</t>
  </si>
  <si>
    <t>1 m2a 002 Dismantling and disposal, football pitch, hybrid turf, drain-layer-construction {CH} (of project _UB-Projekte)</t>
  </si>
  <si>
    <t>1 m2a 002 Dismantling and disposal, football pitch, natural turf, drain-layer-construction {CH} (of project _UB-Projekte)</t>
  </si>
  <si>
    <t>1 m2a 002 Dismantling and disposal, football pitch, natural turf, ground-like {CH} (of project _UB-Projekte)</t>
  </si>
  <si>
    <t>1 m2a 002 Dismantling and disposal, football pitch, synthetic turf, filled {CH} (of project _UB-Projekte)</t>
  </si>
  <si>
    <t>1 m2a 002 Dismantling and disposal, football pitch, synthetic turf, unfilled {CH} (of project _UB-Projekte)</t>
  </si>
  <si>
    <t>1 m2a 002 Renovation, football pitch, hybrid turf, drain-layer-construction {CH} (of project _UB-Projekte)</t>
  </si>
  <si>
    <t>1 m2a 002 Renovation, football pitch, natural turf, drain-layer-construction {CH} (of project _UB-Projekte)</t>
  </si>
  <si>
    <t>1 m2a 002 Renovation, football pitch, natural turf, ground-like {CH} (of project _UB-Projekte)</t>
  </si>
  <si>
    <t>1 m2a 002 Renovation, football pitch, synthetic turf, filled {CH} (of project _UB-Projekte)</t>
  </si>
  <si>
    <t>1 m2a 002 Renovation, football pitch, synthetic turf, unfilled {CH} (of project _UB-Projekte)</t>
  </si>
  <si>
    <t>1 m2a 003 Aerify, football pitch, natural turf, care process {CH} (of project _UB-Projekte)</t>
  </si>
  <si>
    <t>1 m2a 003 Brush up, football pitch, natural turf, care process {CH} (of project _UB-Projekte)</t>
  </si>
  <si>
    <t>1 m2a 003 Brush up, football pitch, synthetic turf, care process {CH} (of project _UB-Projekte)</t>
  </si>
  <si>
    <t>1 m2a 003 Deep cleaning, football pitch, synthetic turf, care process {CH} (of project _UB-Projekte)</t>
  </si>
  <si>
    <t>1 m2a 003 Deep loosening, football pitch, natural turf, care process {CH} (of project _UB-Projekte)</t>
  </si>
  <si>
    <t>1 m2a 003 Fertilise, football pitch, natural turf, care process {CH} (of project _UB-Projekte)</t>
  </si>
  <si>
    <t>1 m2a 003 Harrow, football pitch, natural turf, care process {CH} (of project _UB-Projekte)</t>
  </si>
  <si>
    <t>1 m2a 003 Harrow, football pitch, synthetic turf, care process {CH} (of project _UB-Projekte)</t>
  </si>
  <si>
    <t>1 m2a 003 Moisten, football pitch, natural turf, care process {CH} (of project _UB-Projekte)</t>
  </si>
  <si>
    <t>1 m2a 003 Moisten, football pitch, synthetic turf, care process {CH} (of project _UB-Projekte)</t>
  </si>
  <si>
    <t>1 m2a 003 Mowing by roboter and take grass up,  football pitch, natural turf, care process {CH} (of project _UB-Projekte)</t>
  </si>
  <si>
    <t>1 m2a 003 Mowing by roboter,  football pitch, natural turf, care process {CH} (of project _UB-Projekte)</t>
  </si>
  <si>
    <t>1 m2a 003 Mowing by roboter, non certified electricity,  football pitch, natural turf, care process {CH} (of project _UB-Projekte)</t>
  </si>
  <si>
    <t>1 m2a 003 Mowing out, football pitch, natural turf, care process {CH} (of project _UB-Projekte)</t>
  </si>
  <si>
    <t>1 m2a 003 Mowing out, football pitch, synthetic turf, care process {CH} (of project _UB-Projekte)</t>
  </si>
  <si>
    <t>1 m2a 003 Mowing,  football pitch, natural turf, care process {CH} (of project _UB-Projekte)</t>
  </si>
  <si>
    <t>1 m2a 003 Painting, football pitch, natural turf, care process {CH} (of project _UB-Projekte)</t>
  </si>
  <si>
    <t>1 m2a 003 Pest management, football pitch, natural turf, care process {CH} (of project _UB-Projekte)</t>
  </si>
  <si>
    <t>1 m2a 003 Removing leaves, football pitch, natural turf, care process {CH} (of project _UB-Projekte)</t>
  </si>
  <si>
    <t>1 m2a 003 Removing leaves, football pitch, synthetic turf, care process {CH} (of project _UB-Projekte)</t>
  </si>
  <si>
    <t>1 m2a 003 Sanding, football pitch, natural turf, care process {CH} (of project _UB-Projekte)</t>
  </si>
  <si>
    <t>1 m2a 003 Scarify, football pitch, natural turf, care process {CH} (of project _UB-Projekte)</t>
  </si>
  <si>
    <t>1 m2a 003 Slitting, football pitch, natural turf, care process {CH} (of project _UB-Projekte)</t>
  </si>
  <si>
    <t>1 m2a 003 Soak, football pitch, natural turf, care process {CH} (of project _UB-Projekte)</t>
  </si>
  <si>
    <t>1 m2a 003 Sown over, football pitch, natural turf, care process {CH} (of project _UB-Projekte)</t>
  </si>
  <si>
    <t>1 m2a 003 Surface cleaning, football pitch, synthetic turf, care process {CH} (of project _UB-Projekte)</t>
  </si>
  <si>
    <t>1 m2a 003 Take up, football pitch, natural turf, care process {CH} (of project _UB-Projekte)</t>
  </si>
  <si>
    <t>1 m2a 003 Topdressing, football pitch, natural turf, care process {CH} (of project _UB-Projekte)</t>
  </si>
  <si>
    <t>1 m2a 003 Tow / defrost, football pitch, natural turf, care process {CH} (of project _UB-Projekte)</t>
  </si>
  <si>
    <t>1 m2a 003 Tow / defrost, football pitch, synthetic turf, care process {CH} (of project _UB-Projekte)</t>
  </si>
  <si>
    <t>1 m2a 003 Turf laying, football pitch, natural turf, care process {CH} (of project _UB-Projekte)</t>
  </si>
  <si>
    <t>1 m2a 003 Waste cleaning, football pitch, natural turf, care process {CH} (of project _UB-Projekte)</t>
  </si>
  <si>
    <t xml:space="preserve">Product 56: </t>
  </si>
  <si>
    <t>1 m2a 003 Waste cleaning, football pitch, synthetic turf, care process {CH} (of project _UB-Projekte)</t>
  </si>
  <si>
    <t>Ecological Scarcity 2021, V1.05 V1.05 / Ecological scarcity 2021, eiv3</t>
  </si>
  <si>
    <t>Water resources, evaporated</t>
  </si>
  <si>
    <t>Water resources, net balance</t>
  </si>
  <si>
    <t>Waste, non radioactive</t>
  </si>
  <si>
    <t>Biotic Resources</t>
  </si>
  <si>
    <t>1 m2a 002 Construction, football pitch, synthetic turf, filled - cork {CH} (of project _UB-Projekte)</t>
  </si>
  <si>
    <t>1 m2a 003 Granulate supplement, football pitch, synthetic turf, care process {CH} (of project _UB-Projekte)</t>
  </si>
  <si>
    <t xml:space="preserve">Product 57: </t>
  </si>
  <si>
    <t>002 Construction, football pitch, synthetic turf, filled - cork {CH}</t>
  </si>
  <si>
    <t>ASSA Kunstrasen</t>
  </si>
  <si>
    <t/>
  </si>
  <si>
    <t>_UB-Projekte</t>
  </si>
  <si>
    <t>Normalization</t>
  </si>
  <si>
    <t>001 Football pitch, synthetic turf, filled with cork {CH}</t>
  </si>
  <si>
    <t>003 Granulate supplement, football pitch, synthetic turf, care process - cork {CH}</t>
  </si>
  <si>
    <t>1 m2a 001 Football pitch, synthetic turf, filled with cork {CH} (of project _UB-Projekte)</t>
  </si>
  <si>
    <t>1 m2a 003 Granulate supplement, football pitch, synthetic turf, care process - cork {CH} (of project _UB-Projekte)</t>
  </si>
  <si>
    <t>Plastic to environment</t>
  </si>
  <si>
    <t>Mikroplastik in Umwelt</t>
  </si>
  <si>
    <t>Mikroplastikaustrag in Umwelt in kg</t>
  </si>
  <si>
    <t>Füllmaterialverlust (Mittelwert zweier Studien gemäss Breitling 20221)</t>
  </si>
  <si>
    <t>Verlust Kunstrasen durch Abrieb (Mittelwert zweier Studien gemäss Breitling 20221)</t>
  </si>
  <si>
    <t>unverfüllt</t>
  </si>
  <si>
    <t>verfüllt</t>
  </si>
  <si>
    <t>50% der jährlichen Füllmenge</t>
  </si>
  <si>
    <t>Plastikeintrag in Umwelt (kg)</t>
  </si>
  <si>
    <t>004 Plastic to Environment</t>
  </si>
  <si>
    <t>Selten genutzt</t>
  </si>
  <si>
    <t>300h/a</t>
  </si>
  <si>
    <t>Fazit</t>
  </si>
  <si>
    <t>Mittelmässig genutzt</t>
  </si>
  <si>
    <t>800h/a</t>
  </si>
  <si>
    <t>Naturrasen bodennah ist am ökologischsten, gefolgt von Naturrasen mit Dränschicht</t>
  </si>
  <si>
    <t>Stark genutzt</t>
  </si>
  <si>
    <t>1600h/a</t>
  </si>
  <si>
    <t>Naturrasen sind gleich gut oder besser, solange 700h beim bodennahen oder 900h beim Dränschicht Naturrasen möglich sind. Falls weniger Spielstunden möglich sind aufgrund äusserer Einflüsse, ist der unverfüllte Kunststoffrasen vorzuziehen</t>
  </si>
  <si>
    <t>Naturrasen Dränschichtbauweise ist am ökologischsten, wenn davon ausgegangen wird, dass der Naurrassen bodennah nur 500h bespielt werden kann. Falls dieser auch 800h aushält, ist dieser sogar noch besser</t>
  </si>
  <si>
    <t>Kipppunkte</t>
  </si>
  <si>
    <t>Im Vergleich zum Kunstrasen unverfüllt sind die anderen Rasenfelder mindestens gleich gut oder besser ab:</t>
  </si>
  <si>
    <t>Naturrasen Bodennah: wenn 44% der Nutzungsstunden des Kunstrasen unverfüllt erreicht werden</t>
  </si>
  <si>
    <t>Naturrasen Dränschicht: wenn 55% der Nutzungsstunden des Kunstrasen unverfüllt erreicht werden</t>
  </si>
  <si>
    <t>Kunststoffrasen verfüllt: wenn 140% der Nutzungsstunden des Kunstrasen unverfüllt erreicht werden</t>
  </si>
  <si>
    <t>Kunststoffrasen verfüllt Kork:  wenn 110% der Nutzungsstunden des Kunstrasen unverfüllt erreicht werden</t>
  </si>
  <si>
    <t>Gedanken</t>
  </si>
  <si>
    <t>Mikroklima spricht stark gegen Kunstrasen</t>
  </si>
  <si>
    <t>Wenn Platzverhältnisse limitiert sind, aber starke Nachfrage besteht, sind Kunstrasen sinnvoll</t>
  </si>
  <si>
    <t>Allenfalls sind bei starker Nachfrage Kombinationen von Rasen und KS Feldern sinnvoll, um länger in den Winter zu spielen</t>
  </si>
  <si>
    <t>Kunstrasen lohnen sich nur, wenn damit doppelt so viele h wie bei Naturrasen erreicht werden können oder wenn im Winter möglichst lange gespielt werden soll</t>
  </si>
  <si>
    <t>In Städten dürften auch Naturrasen mind 1000h beansprucht werden</t>
  </si>
  <si>
    <t>Je höher das Gebiet, desto länger die Phase, in der ein Naturrasen nicht bespielt werden kann.</t>
  </si>
  <si>
    <t xml:space="preserve">Product 58: </t>
  </si>
  <si>
    <t>1 kg 004 Plastic to Environment (of project _UB-Projekte)</t>
  </si>
  <si>
    <t>IPCC 2021 GWP100 V1.01</t>
  </si>
  <si>
    <t>GWP100</t>
  </si>
  <si>
    <t>kg CO2-eq</t>
  </si>
  <si>
    <t>EF 3.0 Method (adapted), Carbotech 3.02.02 MC V1.02 / EF 3.0 normalization and weighting set</t>
  </si>
  <si>
    <t>Characterization</t>
  </si>
  <si>
    <t>USEtox 2 (recommended only) V2.12</t>
  </si>
  <si>
    <t>Nutzungstunden pro Jahr</t>
  </si>
  <si>
    <t>Umweltbelastung pro h</t>
  </si>
  <si>
    <t>Naturrasen, bodennah, 7420 m2</t>
  </si>
  <si>
    <t>Naturrasen, Dränschichtbauweise, 7420 m2</t>
  </si>
  <si>
    <t>Kunststoffrasen, unverfüllt, 7420 m2</t>
  </si>
  <si>
    <t>Kunststoffrasen, verfüllt, 7420 m2</t>
  </si>
  <si>
    <t>Kunststoffrasen, verfüllt mit Kork, 7420 m2</t>
  </si>
  <si>
    <t>Umweltbelastung pro h normiert</t>
  </si>
  <si>
    <t>1000 h/a</t>
  </si>
  <si>
    <t>Seltene Nutzung</t>
  </si>
  <si>
    <t>Mittlere Nutzung</t>
  </si>
  <si>
    <t>Starke Nutzung</t>
  </si>
  <si>
    <t>500 h</t>
  </si>
  <si>
    <t>800 h</t>
  </si>
  <si>
    <t>Jährliche Nutzungstunden</t>
  </si>
  <si>
    <t>UBP pro h</t>
  </si>
  <si>
    <t>Rasentyp</t>
  </si>
  <si>
    <t>Naturrasen,
bodennah</t>
  </si>
  <si>
    <t>Naturrasen,
Dränschicht</t>
  </si>
  <si>
    <t>Kunstrasen,
unverfüllt</t>
  </si>
  <si>
    <t>Kunstrasen,
verfüllt</t>
  </si>
  <si>
    <t>Kunstrasen,
verfüllt mit Kork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</si>
</sst>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 * #,##0.00_ ;_ * \-#,##0.00_ ;_ * &quot;-&quot;??_ ;_ @_ "/>
    <numFmt numFmtId="165" formatCode="0.0%"/>
    <numFmt numFmtId="166" formatCode="0.00E+0;[=0]&quot;0&quot;;0.00E+0"/>
    <numFmt numFmtId="167" formatCode="0.0%;[=0]&quot;0%&quot;;0.0%"/>
    <numFmt numFmtId="168" formatCode="_ [$€-2]\ * #,##0.00_ ;_ [$€-2]\ * \-#,##0.00_ ;_ [$€-2]\ * &quot;-&quot;??_ "/>
    <numFmt numFmtId="169" formatCode="#,##0.0&quot; m3&quot;;[Red]#,##0.0&quot; m3&quot;"/>
    <numFmt numFmtId="170" formatCode="#,##0&quot; m2a&quot;;[Red]#,##0&quot; m2a&quot;"/>
    <numFmt numFmtId="171" formatCode="#,##0.0&quot; ZKh&quot;;[Red]#,##0.0&quot; ZKh&quot;"/>
    <numFmt numFmtId="172" formatCode="#,##0&quot; m2&quot;;[Red]#,##0&quot; m2&quot;"/>
    <numFmt numFmtId="173" formatCode="#,##0&quot; Liter&quot;;[Red]#,##0&quot; Liter&quot;"/>
    <numFmt numFmtId="174" formatCode="[=0]&quot;&quot;;General"/>
    <numFmt numFmtId="175" formatCode="#,##0.00&quot; dt&quot;;[Red]#,##0.00&quot; dt&quot;"/>
    <numFmt numFmtId="176" formatCode="#,##0.00&quot; kg&quot;;[Red]#,##0.00&quot; kg&quot;"/>
    <numFmt numFmtId="177" formatCode="0.00%;[=0]&quot;0&quot;;General"/>
    <numFmt numFmtId="178" formatCode="0.00E+0;[=0]&quot;-&quot;;0.00E+0"/>
    <numFmt numFmtId="179" formatCode="_(&quot;$&quot;* #,##0_);_(&quot;$&quot;* \(#,##0\);_(&quot;$&quot;* &quot;-&quot;_);_(@_)"/>
    <numFmt numFmtId="180" formatCode="_(* #,##0_);_(* \(#,##0\);_(* &quot;-&quot;_);_(@_)"/>
    <numFmt numFmtId="181" formatCode="_(&quot;$&quot;* #,##0.00_);_(&quot;$&quot;* \(#,##0.00\);_(&quot;$&quot;* &quot;-&quot;??_);_(@_)"/>
    <numFmt numFmtId="182" formatCode="_(* #,##0.00_);_(* \(#,##0.00\);_(* &quot;-&quot;??_);_(@_)"/>
    <numFmt numFmtId="183" formatCode="0.00E+0;[=0]&quot;0&quot;;General"/>
    <numFmt numFmtId="184" formatCode="0.000"/>
    <numFmt numFmtId="185" formatCode="#,##0_ ;\-#,##0\ "/>
  </numFmts>
  <fonts count="40">
    <font>
      <sz val="10"/>
      <color theme="1"/>
      <name val="Arial"/>
      <family val="2"/>
    </font>
    <font>
      <sz val="10"/>
      <color theme="1"/>
      <name val="Arial"/>
      <family val="2"/>
    </font>
    <font>
      <sz val="9"/>
      <name val="Helvetica"/>
      <family val="2"/>
    </font>
    <font>
      <sz val="10"/>
      <name val="Arial"/>
      <family val="2"/>
    </font>
    <font>
      <sz val="9"/>
      <name val="Times New Roman"/>
      <family val="1"/>
    </font>
    <font>
      <b/>
      <sz val="9"/>
      <name val="Times New Roman"/>
      <family val="1"/>
    </font>
    <font>
      <sz val="10"/>
      <color indexed="8"/>
      <name val="MS Sans Serif"/>
      <family val="2"/>
    </font>
    <font>
      <sz val="9"/>
      <name val="Arial"/>
      <family val="2"/>
    </font>
    <font>
      <b/>
      <sz val="12"/>
      <name val="Times New Roman"/>
      <family val="1"/>
    </font>
    <font>
      <u/>
      <sz val="10"/>
      <color indexed="12"/>
      <name val="Arial"/>
      <family val="2"/>
    </font>
    <font>
      <sz val="10"/>
      <name val="Helv"/>
    </font>
    <font>
      <sz val="9"/>
      <name val="Helv"/>
    </font>
    <font>
      <sz val="8"/>
      <name val="Helvetica"/>
      <family val="2"/>
    </font>
    <font>
      <sz val="9"/>
      <name val="Helvetica"/>
      <family val="2"/>
    </font>
    <font>
      <sz val="9"/>
      <color indexed="63"/>
      <name val="Helvetica"/>
      <family val="2"/>
    </font>
    <font>
      <sz val="7"/>
      <name val="Helv"/>
      <family val="2"/>
    </font>
    <font>
      <sz val="9"/>
      <name val="Helv"/>
      <family val="2"/>
    </font>
    <font>
      <sz val="10"/>
      <name val="Geneva"/>
      <family val="2"/>
    </font>
    <font>
      <sz val="10"/>
      <name val="Trebuchet MS"/>
      <family val="2"/>
    </font>
    <font>
      <b/>
      <sz val="10"/>
      <color theme="1"/>
      <name val="Arial"/>
      <family val="2"/>
    </font>
    <font>
      <sz val="10"/>
      <color theme="0"/>
      <name val="Arial"/>
      <family val="2"/>
    </font>
    <font>
      <b/>
      <sz val="14"/>
      <color theme="1"/>
      <name val="Arial"/>
      <family val="2"/>
    </font>
    <font>
      <sz val="14"/>
      <color theme="1"/>
      <name val="Arial"/>
      <family val="2"/>
    </font>
    <font>
      <vertAlign val="superscript"/>
      <sz val="14"/>
      <color theme="1"/>
      <name val="Arial"/>
      <family val="2"/>
    </font>
    <font>
      <sz val="10"/>
      <color rgb="FFFF0000"/>
      <name val="Arial"/>
      <family val="2"/>
    </font>
    <font>
      <sz val="22"/>
      <color theme="1"/>
      <name val="Arial"/>
      <family val="2"/>
    </font>
    <font>
      <b/>
      <sz val="22"/>
      <color theme="1"/>
      <name val="Arial"/>
      <family val="2"/>
    </font>
    <font>
      <b/>
      <sz val="9"/>
      <color rgb="FF000000"/>
      <name val="Calibri"/>
      <family val="2"/>
    </font>
    <font>
      <sz val="9"/>
      <color rgb="FF000000"/>
      <name val="Calibri"/>
      <family val="2"/>
    </font>
    <font>
      <sz val="9"/>
      <color theme="1"/>
      <name val="Calibri"/>
      <family val="2"/>
    </font>
    <font>
      <vertAlign val="subscript"/>
      <sz val="9"/>
      <color rgb="FF000000"/>
      <name val="Calibri"/>
      <family val="2"/>
    </font>
    <font>
      <sz val="11"/>
      <color rgb="FF000000"/>
      <name val="Calibri"/>
      <family val="2"/>
    </font>
    <font>
      <u/>
      <sz val="10"/>
      <color theme="10"/>
      <name val="Arial"/>
      <family val="2"/>
    </font>
    <font>
      <u/>
      <sz val="14"/>
      <color theme="1"/>
      <name val="Arial"/>
      <family val="2"/>
    </font>
    <font>
      <b/>
      <sz val="16"/>
      <color theme="1"/>
      <name val="Arial"/>
      <family val="2"/>
    </font>
    <font>
      <b/>
      <sz val="12"/>
      <color theme="1"/>
      <name val="Arial"/>
      <family val="2"/>
    </font>
    <font>
      <sz val="22"/>
      <name val="Arial"/>
      <family val="2"/>
    </font>
    <font>
      <sz val="9"/>
      <color theme="1"/>
      <name val="Helvetica"/>
      <family val="2"/>
    </font>
    <font>
      <sz val="24"/>
      <color theme="1"/>
      <name val="Arial"/>
      <family val="2"/>
    </font>
    <font>
      <sz val="16"/>
      <color theme="1"/>
      <name val="Arial"/>
      <family val="2"/>
    </font>
  </fonts>
  <fills count="21">
    <fill>
      <patternFill patternType="none"/>
    </fill>
    <fill>
      <patternFill patternType="gray125"/>
    </fill>
    <fill>
      <patternFill patternType="solid">
        <fgColor indexed="47"/>
        <bgColor indexed="64"/>
      </patternFill>
    </fill>
    <fill>
      <patternFill patternType="solid">
        <fgColor indexed="45"/>
        <bgColor indexed="64"/>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rgb="FFCCFFCC"/>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C000"/>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00B050"/>
        <bgColor indexed="64"/>
      </patternFill>
    </fill>
    <fill>
      <patternFill patternType="solid">
        <fgColor rgb="FFD9D9D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s>
  <cellStyleXfs count="70">
    <xf numFmtId="0" fontId="0" fillId="0" borderId="0"/>
    <xf numFmtId="0" fontId="2" fillId="0" borderId="0">
      <alignment vertical="center"/>
    </xf>
    <xf numFmtId="49" fontId="4" fillId="0" borderId="1" applyNumberFormat="0" applyFont="0" applyFill="0" applyBorder="0" applyProtection="0">
      <alignment horizontal="left" vertical="center" indent="2"/>
    </xf>
    <xf numFmtId="49" fontId="4" fillId="0" borderId="2" applyNumberFormat="0" applyFont="0" applyFill="0" applyBorder="0" applyProtection="0">
      <alignment horizontal="left" vertical="center" indent="5"/>
    </xf>
    <xf numFmtId="0" fontId="2" fillId="2" borderId="0">
      <alignment horizontal="left" vertical="center"/>
    </xf>
    <xf numFmtId="4" fontId="5" fillId="0" borderId="3" applyFill="0" applyBorder="0" applyProtection="0">
      <alignment horizontal="right" vertical="center"/>
    </xf>
    <xf numFmtId="180" fontId="6" fillId="0" borderId="0" applyFont="0" applyFill="0" applyBorder="0" applyAlignment="0" applyProtection="0"/>
    <xf numFmtId="182" fontId="6" fillId="0" borderId="0" applyFont="0" applyFill="0" applyBorder="0" applyAlignment="0" applyProtection="0"/>
    <xf numFmtId="0" fontId="15" fillId="0" borderId="0">
      <alignment vertical="center"/>
    </xf>
    <xf numFmtId="179" fontId="6" fillId="0" borderId="0" applyFont="0" applyFill="0" applyBorder="0" applyAlignment="0" applyProtection="0"/>
    <xf numFmtId="181" fontId="6" fillId="0" borderId="0" applyFont="0" applyFill="0" applyBorder="0" applyAlignment="0" applyProtection="0"/>
    <xf numFmtId="175" fontId="7" fillId="0" borderId="0"/>
    <xf numFmtId="0" fontId="2" fillId="3" borderId="0">
      <alignment horizontal="center" vertical="center" wrapText="1"/>
    </xf>
    <xf numFmtId="178" fontId="16" fillId="4" borderId="0">
      <alignment horizontal="center" vertical="center"/>
    </xf>
    <xf numFmtId="168" fontId="7" fillId="0" borderId="0" applyFont="0" applyFill="0" applyBorder="0" applyAlignment="0" applyProtection="0">
      <alignment vertical="center"/>
    </xf>
    <xf numFmtId="0" fontId="8" fillId="0" borderId="0" applyNumberFormat="0" applyFill="0" applyBorder="0" applyAlignment="0" applyProtection="0"/>
    <xf numFmtId="176" fontId="7" fillId="0" borderId="0"/>
    <xf numFmtId="173" fontId="10" fillId="0" borderId="0"/>
    <xf numFmtId="0" fontId="2" fillId="4" borderId="0">
      <alignment horizontal="left" vertical="center"/>
    </xf>
    <xf numFmtId="172" fontId="10" fillId="0" borderId="0"/>
    <xf numFmtId="170" fontId="11" fillId="0" borderId="0"/>
    <xf numFmtId="169" fontId="10" fillId="0" borderId="0"/>
    <xf numFmtId="166" fontId="7" fillId="0" borderId="0">
      <alignment horizontal="center" vertical="center" wrapText="1"/>
    </xf>
    <xf numFmtId="177" fontId="11" fillId="0" borderId="0"/>
    <xf numFmtId="183" fontId="11" fillId="0" borderId="0"/>
    <xf numFmtId="4" fontId="4" fillId="0" borderId="1" applyFill="0" applyBorder="0" applyProtection="0">
      <alignment horizontal="right" vertical="center"/>
    </xf>
    <xf numFmtId="49" fontId="5" fillId="0" borderId="1" applyNumberFormat="0" applyFill="0" applyBorder="0" applyProtection="0">
      <alignment horizontal="left" vertical="center"/>
    </xf>
    <xf numFmtId="0" fontId="4" fillId="0" borderId="1" applyNumberFormat="0" applyFill="0" applyAlignment="0" applyProtection="0"/>
    <xf numFmtId="0" fontId="6" fillId="0" borderId="0"/>
    <xf numFmtId="0" fontId="17" fillId="0" borderId="4" applyFont="0" applyFill="0" applyBorder="0" applyProtection="0">
      <alignment horizontal="center"/>
    </xf>
    <xf numFmtId="167" fontId="3" fillId="0" borderId="0"/>
    <xf numFmtId="165" fontId="3" fillId="5" borderId="0">
      <alignment horizontal="center" vertical="center"/>
    </xf>
    <xf numFmtId="174" fontId="2" fillId="0" borderId="0">
      <alignment vertical="center" wrapText="1"/>
    </xf>
    <xf numFmtId="0" fontId="18" fillId="6" borderId="0">
      <alignment vertical="center" wrapText="1"/>
    </xf>
    <xf numFmtId="174" fontId="12" fillId="0" borderId="0">
      <alignment horizontal="center" vertical="center"/>
    </xf>
    <xf numFmtId="0" fontId="2" fillId="7" borderId="0">
      <alignment horizontal="left" vertical="center"/>
    </xf>
    <xf numFmtId="11" fontId="11" fillId="0" borderId="0"/>
    <xf numFmtId="11" fontId="7" fillId="0" borderId="0">
      <alignment vertical="center" wrapText="1"/>
    </xf>
    <xf numFmtId="166" fontId="7" fillId="0" borderId="0">
      <alignment horizontal="center" vertical="center"/>
    </xf>
    <xf numFmtId="178" fontId="3" fillId="0" borderId="0">
      <alignment horizontal="center" vertical="center"/>
    </xf>
    <xf numFmtId="171" fontId="10" fillId="0" borderId="0"/>
    <xf numFmtId="0" fontId="1" fillId="0" borderId="0"/>
    <xf numFmtId="0" fontId="2" fillId="0" borderId="0">
      <alignment vertical="center"/>
    </xf>
    <xf numFmtId="49" fontId="4" fillId="0" borderId="6" applyNumberFormat="0" applyFont="0" applyFill="0" applyBorder="0" applyProtection="0">
      <alignment horizontal="left" vertical="center" indent="2"/>
    </xf>
    <xf numFmtId="49" fontId="4" fillId="0" borderId="7" applyNumberFormat="0" applyFont="0" applyFill="0" applyBorder="0" applyProtection="0">
      <alignment horizontal="left" vertical="center" indent="5"/>
    </xf>
    <xf numFmtId="165" fontId="3" fillId="5" borderId="0">
      <alignment horizontal="center" vertical="center"/>
    </xf>
    <xf numFmtId="4" fontId="4" fillId="0" borderId="6" applyFill="0" applyBorder="0" applyProtection="0">
      <alignment horizontal="right" vertical="center"/>
    </xf>
    <xf numFmtId="49" fontId="5" fillId="0" borderId="6" applyNumberFormat="0" applyFill="0" applyBorder="0" applyProtection="0">
      <alignment horizontal="left" vertical="center"/>
    </xf>
    <xf numFmtId="0" fontId="4" fillId="0" borderId="6" applyNumberFormat="0" applyFill="0" applyAlignment="0" applyProtection="0"/>
    <xf numFmtId="49" fontId="4" fillId="0" borderId="6" applyNumberFormat="0" applyFont="0" applyFill="0" applyBorder="0" applyProtection="0">
      <alignment horizontal="left" vertical="center" indent="2"/>
    </xf>
    <xf numFmtId="49" fontId="4" fillId="0" borderId="7" applyNumberFormat="0" applyFont="0" applyFill="0" applyBorder="0" applyProtection="0">
      <alignment horizontal="left" vertical="center" indent="5"/>
    </xf>
    <xf numFmtId="0" fontId="9" fillId="0" borderId="0" applyNumberFormat="0" applyFill="0" applyBorder="0" applyAlignment="0" applyProtection="0">
      <alignment vertical="top"/>
      <protection locked="0"/>
    </xf>
    <xf numFmtId="4" fontId="4" fillId="0" borderId="6" applyFill="0" applyBorder="0" applyProtection="0">
      <alignment horizontal="right" vertical="center"/>
    </xf>
    <xf numFmtId="49" fontId="5" fillId="0" borderId="6" applyNumberFormat="0" applyFill="0" applyBorder="0" applyProtection="0">
      <alignment horizontal="left" vertical="center"/>
    </xf>
    <xf numFmtId="0" fontId="4" fillId="0" borderId="6" applyNumberFormat="0" applyFill="0" applyAlignment="0" applyProtection="0"/>
    <xf numFmtId="165" fontId="3" fillId="5" borderId="0">
      <alignment horizontal="center" vertical="center"/>
    </xf>
    <xf numFmtId="49" fontId="4" fillId="0" borderId="9" applyNumberFormat="0" applyFont="0" applyFill="0" applyBorder="0" applyProtection="0">
      <alignment horizontal="left" vertical="center" indent="2"/>
    </xf>
    <xf numFmtId="49" fontId="4" fillId="0" borderId="10" applyNumberFormat="0" applyFont="0" applyFill="0" applyBorder="0" applyProtection="0">
      <alignment horizontal="left" vertical="center" indent="5"/>
    </xf>
    <xf numFmtId="4" fontId="4" fillId="0" borderId="9" applyFill="0" applyBorder="0" applyProtection="0">
      <alignment horizontal="right" vertical="center"/>
    </xf>
    <xf numFmtId="49" fontId="5" fillId="0" borderId="9" applyNumberFormat="0" applyFill="0" applyBorder="0" applyProtection="0">
      <alignment horizontal="left" vertical="center"/>
    </xf>
    <xf numFmtId="0" fontId="4" fillId="0" borderId="9" applyNumberFormat="0" applyFill="0" applyAlignment="0" applyProtection="0"/>
    <xf numFmtId="49" fontId="4" fillId="0" borderId="9" applyNumberFormat="0" applyFont="0" applyFill="0" applyBorder="0" applyProtection="0">
      <alignment horizontal="left" vertical="center" indent="2"/>
    </xf>
    <xf numFmtId="49" fontId="4" fillId="0" borderId="10" applyNumberFormat="0" applyFont="0" applyFill="0" applyBorder="0" applyProtection="0">
      <alignment horizontal="left" vertical="center" indent="5"/>
    </xf>
    <xf numFmtId="4" fontId="4" fillId="0" borderId="9" applyFill="0" applyBorder="0" applyProtection="0">
      <alignment horizontal="right" vertical="center"/>
    </xf>
    <xf numFmtId="49" fontId="5" fillId="0" borderId="9" applyNumberFormat="0" applyFill="0" applyBorder="0" applyProtection="0">
      <alignment horizontal="left" vertical="center"/>
    </xf>
    <xf numFmtId="0" fontId="4" fillId="0" borderId="9" applyNumberFormat="0" applyFill="0" applyAlignment="0" applyProtection="0"/>
    <xf numFmtId="0" fontId="1" fillId="0" borderId="0"/>
    <xf numFmtId="164" fontId="1" fillId="0" borderId="0" applyFont="0" applyFill="0" applyBorder="0" applyAlignment="0" applyProtection="0"/>
    <xf numFmtId="0" fontId="2" fillId="0" borderId="0">
      <alignment vertical="center"/>
    </xf>
    <xf numFmtId="0" fontId="32" fillId="0" borderId="0" applyNumberFormat="0" applyFill="0" applyBorder="0" applyAlignment="0" applyProtection="0"/>
  </cellStyleXfs>
  <cellXfs count="164">
    <xf numFmtId="0" fontId="0" fillId="0" borderId="0" xfId="0"/>
    <xf numFmtId="0" fontId="13" fillId="8" borderId="0" xfId="1" applyFont="1" applyFill="1">
      <alignment vertical="center"/>
    </xf>
    <xf numFmtId="0" fontId="14" fillId="8" borderId="0" xfId="1" applyFont="1" applyFill="1">
      <alignment vertical="center"/>
    </xf>
    <xf numFmtId="0" fontId="13" fillId="8" borderId="0" xfId="1" applyFont="1" applyFill="1" applyAlignment="1">
      <alignment horizontal="right" vertical="center" wrapText="1"/>
    </xf>
    <xf numFmtId="0" fontId="13" fillId="0" borderId="0" xfId="1" applyFont="1" applyAlignment="1">
      <alignment vertical="top"/>
    </xf>
    <xf numFmtId="0" fontId="14" fillId="8" borderId="0" xfId="1" applyFont="1" applyFill="1" applyAlignment="1">
      <alignment horizontal="center" vertical="center" wrapText="1"/>
    </xf>
    <xf numFmtId="0" fontId="13" fillId="0" borderId="0" xfId="1" applyFont="1" applyAlignment="1">
      <alignment horizontal="center" vertical="center"/>
    </xf>
    <xf numFmtId="0" fontId="13" fillId="0" borderId="0" xfId="1" applyFont="1" applyAlignment="1">
      <alignment horizontal="center" vertical="center" wrapText="1"/>
    </xf>
    <xf numFmtId="0" fontId="14" fillId="8" borderId="0" xfId="1" applyFont="1" applyFill="1" applyAlignment="1">
      <alignment vertical="center" wrapText="1"/>
    </xf>
    <xf numFmtId="0" fontId="13" fillId="0" borderId="0" xfId="1" applyFont="1" applyAlignment="1">
      <alignment horizontal="center" vertical="center" textRotation="90" wrapText="1"/>
    </xf>
    <xf numFmtId="0" fontId="2" fillId="8" borderId="0" xfId="1" applyFill="1" applyAlignment="1">
      <alignment vertical="center" wrapText="1"/>
    </xf>
    <xf numFmtId="178" fontId="13" fillId="5" borderId="0" xfId="39" applyFont="1" applyFill="1">
      <alignment horizontal="center" vertical="center"/>
    </xf>
    <xf numFmtId="0" fontId="13" fillId="5" borderId="0" xfId="39" quotePrefix="1" applyNumberFormat="1" applyFont="1" applyFill="1">
      <alignment horizontal="center" vertical="center"/>
    </xf>
    <xf numFmtId="0" fontId="2" fillId="5" borderId="0" xfId="1" applyFill="1" applyAlignment="1" applyProtection="1">
      <alignment horizontal="center" vertical="center" wrapText="1"/>
      <protection locked="0"/>
    </xf>
    <xf numFmtId="178" fontId="2" fillId="5" borderId="0" xfId="39" applyFont="1" applyFill="1" applyAlignment="1">
      <alignment horizontal="left" vertical="center" wrapText="1"/>
    </xf>
    <xf numFmtId="0" fontId="2" fillId="3" borderId="0" xfId="1" applyFill="1" applyAlignment="1">
      <alignment horizontal="center" vertical="center" wrapText="1"/>
    </xf>
    <xf numFmtId="0" fontId="19" fillId="0" borderId="0" xfId="0" applyFont="1"/>
    <xf numFmtId="178" fontId="2" fillId="4" borderId="8" xfId="39" applyFont="1" applyFill="1" applyBorder="1" applyAlignment="1">
      <alignment horizontal="left" vertical="center"/>
    </xf>
    <xf numFmtId="0" fontId="2" fillId="3" borderId="12" xfId="1" applyFill="1" applyBorder="1" applyAlignment="1">
      <alignment horizontal="center" vertical="center" wrapText="1"/>
    </xf>
    <xf numFmtId="166" fontId="2" fillId="7" borderId="12" xfId="1" applyNumberFormat="1" applyFill="1" applyBorder="1" applyAlignment="1">
      <alignment horizontal="left" vertical="center"/>
    </xf>
    <xf numFmtId="0" fontId="2" fillId="3" borderId="12" xfId="1" applyFill="1" applyBorder="1" applyAlignment="1">
      <alignment horizontal="left" vertical="center" wrapText="1"/>
    </xf>
    <xf numFmtId="0" fontId="14" fillId="8" borderId="0" xfId="1" applyFont="1" applyFill="1" applyAlignment="1">
      <alignment horizontal="left" vertical="center" wrapText="1"/>
    </xf>
    <xf numFmtId="0" fontId="0" fillId="0" borderId="0" xfId="0" applyAlignment="1">
      <alignment horizontal="left"/>
    </xf>
    <xf numFmtId="1" fontId="2" fillId="9" borderId="12" xfId="1" applyNumberFormat="1" applyFill="1" applyBorder="1" applyAlignment="1">
      <alignment horizontal="left" vertical="center"/>
    </xf>
    <xf numFmtId="1" fontId="2" fillId="5" borderId="12" xfId="1" applyNumberFormat="1" applyFill="1" applyBorder="1" applyAlignment="1">
      <alignment horizontal="left" vertical="center"/>
    </xf>
    <xf numFmtId="166" fontId="2" fillId="7" borderId="11" xfId="1" applyNumberFormat="1" applyFill="1" applyBorder="1" applyAlignment="1">
      <alignment horizontal="left" vertical="center"/>
    </xf>
    <xf numFmtId="11" fontId="2" fillId="7" borderId="0" xfId="1" applyNumberFormat="1" applyFill="1" applyAlignment="1">
      <alignment horizontal="center" vertical="center"/>
    </xf>
    <xf numFmtId="11" fontId="2" fillId="7" borderId="12" xfId="1" applyNumberFormat="1" applyFill="1" applyBorder="1" applyAlignment="1">
      <alignment horizontal="center" vertical="center"/>
    </xf>
    <xf numFmtId="0" fontId="13" fillId="8" borderId="0" xfId="1" applyFont="1" applyFill="1" applyAlignment="1">
      <alignment horizontal="center" vertical="center"/>
    </xf>
    <xf numFmtId="178" fontId="13" fillId="5" borderId="0" xfId="39" quotePrefix="1" applyFont="1" applyFill="1">
      <alignment horizontal="center" vertical="center"/>
    </xf>
    <xf numFmtId="0" fontId="0" fillId="0" borderId="0" xfId="0" applyAlignment="1">
      <alignment horizontal="center"/>
    </xf>
    <xf numFmtId="178" fontId="2" fillId="4" borderId="0" xfId="39" applyFont="1" applyFill="1" applyAlignment="1">
      <alignment horizontal="left" vertical="center"/>
    </xf>
    <xf numFmtId="11" fontId="0" fillId="0" borderId="0" xfId="0" applyNumberFormat="1"/>
    <xf numFmtId="178" fontId="2" fillId="4" borderId="8" xfId="39" applyFont="1" applyFill="1" applyBorder="1">
      <alignment horizontal="center" vertical="center"/>
    </xf>
    <xf numFmtId="178" fontId="2" fillId="4" borderId="8" xfId="39" quotePrefix="1" applyFont="1" applyFill="1" applyBorder="1">
      <alignment horizontal="center" vertical="center"/>
    </xf>
    <xf numFmtId="0" fontId="2" fillId="4" borderId="8" xfId="39" quotePrefix="1" applyNumberFormat="1" applyFont="1" applyFill="1" applyBorder="1">
      <alignment horizontal="center" vertical="center"/>
    </xf>
    <xf numFmtId="178" fontId="2" fillId="4" borderId="0" xfId="39" applyFont="1" applyFill="1">
      <alignment horizontal="center" vertical="center"/>
    </xf>
    <xf numFmtId="178" fontId="2" fillId="4" borderId="0" xfId="39" quotePrefix="1" applyFont="1" applyFill="1">
      <alignment horizontal="center" vertical="center"/>
    </xf>
    <xf numFmtId="0" fontId="2" fillId="4" borderId="0" xfId="39" quotePrefix="1" applyNumberFormat="1" applyFont="1" applyFill="1">
      <alignment horizontal="center" vertical="center"/>
    </xf>
    <xf numFmtId="184" fontId="2" fillId="7" borderId="8" xfId="1" applyNumberFormat="1" applyFill="1" applyBorder="1" applyAlignment="1">
      <alignment horizontal="center" vertical="center"/>
    </xf>
    <xf numFmtId="184" fontId="2" fillId="7" borderId="0" xfId="1" applyNumberFormat="1" applyFill="1" applyAlignment="1">
      <alignment horizontal="center" vertical="center"/>
    </xf>
    <xf numFmtId="0" fontId="0" fillId="12" borderId="0" xfId="0" applyFill="1"/>
    <xf numFmtId="0" fontId="0" fillId="11" borderId="0" xfId="0" applyFill="1"/>
    <xf numFmtId="9" fontId="0" fillId="13" borderId="0" xfId="0" applyNumberFormat="1" applyFill="1"/>
    <xf numFmtId="0" fontId="1" fillId="11" borderId="0" xfId="66" applyFill="1"/>
    <xf numFmtId="0" fontId="3" fillId="11" borderId="0" xfId="0" applyFont="1" applyFill="1"/>
    <xf numFmtId="0" fontId="20" fillId="11" borderId="0" xfId="0" applyFont="1" applyFill="1"/>
    <xf numFmtId="0" fontId="20" fillId="0" borderId="0" xfId="0" applyFont="1"/>
    <xf numFmtId="178" fontId="2" fillId="4" borderId="5" xfId="39" applyFont="1" applyFill="1" applyBorder="1" applyAlignment="1">
      <alignment horizontal="left" vertical="center"/>
    </xf>
    <xf numFmtId="178" fontId="2" fillId="4" borderId="5" xfId="39" applyFont="1" applyFill="1" applyBorder="1">
      <alignment horizontal="center" vertical="center"/>
    </xf>
    <xf numFmtId="178" fontId="2" fillId="4" borderId="5" xfId="39" quotePrefix="1" applyFont="1" applyFill="1" applyBorder="1">
      <alignment horizontal="center" vertical="center"/>
    </xf>
    <xf numFmtId="0" fontId="2" fillId="4" borderId="5" xfId="39" quotePrefix="1" applyNumberFormat="1" applyFont="1" applyFill="1" applyBorder="1">
      <alignment horizontal="center" vertical="center"/>
    </xf>
    <xf numFmtId="11" fontId="2" fillId="7" borderId="13" xfId="1" applyNumberFormat="1" applyFill="1" applyBorder="1" applyAlignment="1">
      <alignment horizontal="center" vertical="center"/>
    </xf>
    <xf numFmtId="11" fontId="2" fillId="7" borderId="5" xfId="1" applyNumberFormat="1" applyFill="1" applyBorder="1" applyAlignment="1">
      <alignment horizontal="center" vertical="center"/>
    </xf>
    <xf numFmtId="166" fontId="2" fillId="7" borderId="13" xfId="1" applyNumberFormat="1" applyFill="1" applyBorder="1" applyAlignment="1">
      <alignment horizontal="left" vertical="center"/>
    </xf>
    <xf numFmtId="0" fontId="21" fillId="11" borderId="14" xfId="0" applyFont="1" applyFill="1" applyBorder="1" applyAlignment="1">
      <alignment vertical="center" wrapText="1"/>
    </xf>
    <xf numFmtId="0" fontId="22" fillId="11" borderId="0" xfId="0" applyFont="1" applyFill="1" applyAlignment="1">
      <alignment vertical="center"/>
    </xf>
    <xf numFmtId="0" fontId="22" fillId="10" borderId="0" xfId="0" applyFont="1" applyFill="1" applyAlignment="1">
      <alignment horizontal="center" vertical="center"/>
    </xf>
    <xf numFmtId="0" fontId="22" fillId="10" borderId="0" xfId="0" applyFont="1" applyFill="1" applyAlignment="1">
      <alignment vertical="center"/>
    </xf>
    <xf numFmtId="0" fontId="22" fillId="11" borderId="0" xfId="0" applyFont="1" applyFill="1" applyAlignment="1">
      <alignment horizontal="center" vertical="center"/>
    </xf>
    <xf numFmtId="0" fontId="22" fillId="11" borderId="5" xfId="0" applyFont="1" applyFill="1" applyBorder="1" applyAlignment="1">
      <alignment horizontal="center" vertical="center"/>
    </xf>
    <xf numFmtId="0" fontId="0" fillId="11" borderId="0" xfId="0" applyFill="1" applyAlignment="1">
      <alignment vertical="center" wrapText="1"/>
    </xf>
    <xf numFmtId="0" fontId="0" fillId="0" borderId="0" xfId="0" applyAlignment="1">
      <alignment vertical="center" wrapText="1"/>
    </xf>
    <xf numFmtId="0" fontId="22" fillId="10" borderId="8" xfId="0" applyFont="1" applyFill="1" applyBorder="1" applyAlignment="1">
      <alignment vertical="center"/>
    </xf>
    <xf numFmtId="0" fontId="22" fillId="10" borderId="8" xfId="0" applyFont="1" applyFill="1" applyBorder="1" applyAlignment="1">
      <alignment horizontal="center" vertical="center"/>
    </xf>
    <xf numFmtId="0" fontId="22" fillId="11" borderId="0" xfId="0" applyFont="1" applyFill="1" applyAlignment="1">
      <alignment vertical="center" wrapText="1"/>
    </xf>
    <xf numFmtId="0" fontId="0" fillId="11" borderId="0" xfId="0" applyFill="1" applyAlignment="1">
      <alignment vertical="center"/>
    </xf>
    <xf numFmtId="0" fontId="0" fillId="0" borderId="0" xfId="0" applyAlignment="1">
      <alignment vertical="center"/>
    </xf>
    <xf numFmtId="0" fontId="0" fillId="11" borderId="0" xfId="0" applyFill="1" applyAlignment="1">
      <alignment horizontal="center" vertical="center"/>
    </xf>
    <xf numFmtId="0" fontId="0" fillId="11" borderId="0" xfId="0" applyFill="1" applyAlignment="1">
      <alignment horizontal="left" vertical="center"/>
    </xf>
    <xf numFmtId="0" fontId="0" fillId="0" borderId="0" xfId="0" applyAlignment="1">
      <alignment horizontal="center" vertical="center" wrapText="1"/>
    </xf>
    <xf numFmtId="0" fontId="2" fillId="8" borderId="8" xfId="68" applyFill="1" applyBorder="1">
      <alignment vertical="center"/>
    </xf>
    <xf numFmtId="0" fontId="2" fillId="8" borderId="0" xfId="68" applyFill="1">
      <alignment vertical="center"/>
    </xf>
    <xf numFmtId="178" fontId="2" fillId="14" borderId="0" xfId="39" applyFont="1" applyFill="1" applyAlignment="1">
      <alignment horizontal="left" vertical="center"/>
    </xf>
    <xf numFmtId="0" fontId="2" fillId="8" borderId="5" xfId="68" applyFill="1" applyBorder="1">
      <alignment vertical="center"/>
    </xf>
    <xf numFmtId="0" fontId="2" fillId="7" borderId="11" xfId="1" applyFill="1" applyBorder="1" applyAlignment="1">
      <alignment horizontal="center" vertical="center"/>
    </xf>
    <xf numFmtId="0" fontId="2" fillId="7" borderId="8" xfId="1" applyFill="1" applyBorder="1" applyAlignment="1">
      <alignment horizontal="center" vertical="center"/>
    </xf>
    <xf numFmtId="0" fontId="2" fillId="7" borderId="12" xfId="1" applyFill="1" applyBorder="1" applyAlignment="1">
      <alignment horizontal="center" vertical="center"/>
    </xf>
    <xf numFmtId="0" fontId="2" fillId="7" borderId="0" xfId="1" applyFill="1" applyAlignment="1">
      <alignment horizontal="center" vertical="center"/>
    </xf>
    <xf numFmtId="0" fontId="2" fillId="7" borderId="5" xfId="1" applyFill="1" applyBorder="1" applyAlignment="1">
      <alignment horizontal="center" vertical="center"/>
    </xf>
    <xf numFmtId="0" fontId="2" fillId="7" borderId="13" xfId="1" applyFill="1" applyBorder="1" applyAlignment="1">
      <alignment horizontal="center" vertical="center"/>
    </xf>
    <xf numFmtId="0" fontId="2" fillId="5" borderId="12" xfId="1" applyFill="1" applyBorder="1" applyAlignment="1">
      <alignment horizontal="center" vertical="center"/>
    </xf>
    <xf numFmtId="0" fontId="2" fillId="5" borderId="0" xfId="1" applyFill="1" applyAlignment="1">
      <alignment horizontal="center" vertical="center"/>
    </xf>
    <xf numFmtId="0" fontId="2" fillId="9" borderId="12" xfId="1" applyFill="1" applyBorder="1" applyAlignment="1">
      <alignment horizontal="center" vertical="center"/>
    </xf>
    <xf numFmtId="0" fontId="2" fillId="9" borderId="0" xfId="1" applyFill="1" applyAlignment="1">
      <alignment horizontal="center" vertical="center"/>
    </xf>
    <xf numFmtId="0" fontId="2" fillId="14" borderId="12" xfId="1" applyFill="1" applyBorder="1" applyAlignment="1">
      <alignment horizontal="center" vertical="center"/>
    </xf>
    <xf numFmtId="0" fontId="2" fillId="14" borderId="0" xfId="1" applyFill="1" applyAlignment="1">
      <alignment horizontal="center" vertical="center"/>
    </xf>
    <xf numFmtId="184" fontId="2" fillId="14" borderId="0" xfId="1" applyNumberFormat="1" applyFill="1" applyAlignment="1">
      <alignment horizontal="center" vertical="center"/>
    </xf>
    <xf numFmtId="11" fontId="2" fillId="14" borderId="0" xfId="1" applyNumberFormat="1" applyFill="1" applyAlignment="1">
      <alignment horizontal="center" vertical="center"/>
    </xf>
    <xf numFmtId="11" fontId="2" fillId="14" borderId="12" xfId="1" applyNumberFormat="1" applyFill="1" applyBorder="1" applyAlignment="1">
      <alignment horizontal="center" vertical="center"/>
    </xf>
    <xf numFmtId="0" fontId="22" fillId="13" borderId="0" xfId="0" applyFont="1" applyFill="1" applyAlignment="1">
      <alignment vertical="center" wrapText="1"/>
    </xf>
    <xf numFmtId="0" fontId="22" fillId="13" borderId="0" xfId="0" applyFont="1" applyFill="1" applyAlignment="1">
      <alignment vertical="center"/>
    </xf>
    <xf numFmtId="0" fontId="21" fillId="11" borderId="14" xfId="0" applyFont="1" applyFill="1" applyBorder="1" applyAlignment="1">
      <alignment horizontal="left" vertical="center" wrapText="1"/>
    </xf>
    <xf numFmtId="0" fontId="13" fillId="17" borderId="0" xfId="1" applyFont="1" applyFill="1" applyAlignment="1">
      <alignment vertical="top"/>
    </xf>
    <xf numFmtId="0" fontId="0" fillId="17" borderId="0" xfId="0" applyFill="1" applyAlignment="1">
      <alignment horizontal="center" vertical="center" wrapText="1"/>
    </xf>
    <xf numFmtId="0" fontId="0" fillId="17" borderId="0" xfId="0" applyFill="1"/>
    <xf numFmtId="185" fontId="0" fillId="17" borderId="0" xfId="67" applyNumberFormat="1" applyFont="1" applyFill="1"/>
    <xf numFmtId="185" fontId="13" fillId="17" borderId="0" xfId="1" applyNumberFormat="1" applyFont="1" applyFill="1" applyAlignment="1">
      <alignment vertical="top"/>
    </xf>
    <xf numFmtId="0" fontId="0" fillId="17" borderId="0" xfId="0" applyFill="1" applyAlignment="1">
      <alignment horizontal="left"/>
    </xf>
    <xf numFmtId="0" fontId="13" fillId="13" borderId="0" xfId="1" applyFont="1" applyFill="1" applyAlignment="1">
      <alignment vertical="top"/>
    </xf>
    <xf numFmtId="0" fontId="0" fillId="13" borderId="0" xfId="0" applyFill="1" applyAlignment="1">
      <alignment horizontal="center" vertical="center" wrapText="1"/>
    </xf>
    <xf numFmtId="0" fontId="0" fillId="13" borderId="0" xfId="0" applyFill="1"/>
    <xf numFmtId="185" fontId="0" fillId="13" borderId="0" xfId="67" applyNumberFormat="1" applyFont="1" applyFill="1"/>
    <xf numFmtId="185" fontId="13" fillId="13" borderId="0" xfId="1" applyNumberFormat="1" applyFont="1" applyFill="1" applyAlignment="1">
      <alignment vertical="top"/>
    </xf>
    <xf numFmtId="0" fontId="0" fillId="13" borderId="0" xfId="0" applyFill="1" applyAlignment="1">
      <alignment horizontal="left"/>
    </xf>
    <xf numFmtId="0" fontId="24" fillId="15" borderId="0" xfId="0" applyFont="1" applyFill="1"/>
    <xf numFmtId="178" fontId="2" fillId="16" borderId="0" xfId="39" applyFont="1" applyFill="1" applyAlignment="1">
      <alignment horizontal="left" vertical="center"/>
    </xf>
    <xf numFmtId="0" fontId="0" fillId="16" borderId="0" xfId="0" applyFill="1"/>
    <xf numFmtId="0" fontId="22" fillId="11" borderId="0" xfId="0" applyFont="1" applyFill="1" applyAlignment="1">
      <alignment horizontal="center" vertical="center" wrapText="1"/>
    </xf>
    <xf numFmtId="2" fontId="13" fillId="17" borderId="0" xfId="1" applyNumberFormat="1" applyFont="1" applyFill="1" applyAlignment="1">
      <alignment vertical="top"/>
    </xf>
    <xf numFmtId="2" fontId="0" fillId="0" borderId="0" xfId="0" applyNumberFormat="1" applyAlignment="1">
      <alignment horizontal="left"/>
    </xf>
    <xf numFmtId="2" fontId="13" fillId="13" borderId="0" xfId="1" applyNumberFormat="1" applyFont="1" applyFill="1" applyAlignment="1">
      <alignment vertical="top"/>
    </xf>
    <xf numFmtId="0" fontId="0" fillId="0" borderId="0" xfId="0" applyAlignment="1">
      <alignment wrapText="1"/>
    </xf>
    <xf numFmtId="0" fontId="0" fillId="0" borderId="0" xfId="0" applyAlignment="1">
      <alignment horizontal="left" wrapText="1"/>
    </xf>
    <xf numFmtId="0" fontId="0" fillId="17" borderId="0" xfId="0" applyFill="1" applyAlignment="1">
      <alignment horizontal="left" wrapText="1"/>
    </xf>
    <xf numFmtId="0" fontId="0" fillId="13" borderId="0" xfId="0" applyFill="1" applyAlignment="1">
      <alignment horizontal="left" wrapText="1"/>
    </xf>
    <xf numFmtId="0" fontId="0" fillId="18" borderId="0" xfId="0" applyFill="1" applyAlignment="1">
      <alignment horizontal="left" wrapText="1"/>
    </xf>
    <xf numFmtId="0" fontId="0" fillId="18" borderId="0" xfId="0" applyFill="1" applyAlignment="1">
      <alignment horizontal="left"/>
    </xf>
    <xf numFmtId="0" fontId="22" fillId="11" borderId="5" xfId="0" applyFont="1" applyFill="1" applyBorder="1" applyAlignment="1">
      <alignment vertical="center"/>
    </xf>
    <xf numFmtId="0" fontId="22" fillId="13" borderId="5" xfId="0" applyFont="1" applyFill="1" applyBorder="1" applyAlignment="1">
      <alignment vertical="center"/>
    </xf>
    <xf numFmtId="0" fontId="22" fillId="0" borderId="0" xfId="0" applyFont="1" applyAlignment="1">
      <alignment vertical="center"/>
    </xf>
    <xf numFmtId="0" fontId="0" fillId="18" borderId="0" xfId="0" applyFill="1"/>
    <xf numFmtId="0" fontId="0" fillId="18" borderId="0" xfId="0" applyFill="1" applyAlignment="1">
      <alignment horizontal="center"/>
    </xf>
    <xf numFmtId="0" fontId="0" fillId="0" borderId="0" xfId="0" applyAlignment="1">
      <alignment horizontal="center" wrapText="1"/>
    </xf>
    <xf numFmtId="0" fontId="22" fillId="11" borderId="8" xfId="0" applyFont="1" applyFill="1" applyBorder="1" applyAlignment="1">
      <alignment vertical="center" wrapText="1"/>
    </xf>
    <xf numFmtId="0" fontId="22" fillId="11" borderId="5" xfId="0" applyFont="1" applyFill="1" applyBorder="1" applyAlignment="1">
      <alignment vertical="center" wrapText="1"/>
    </xf>
    <xf numFmtId="0" fontId="0" fillId="19" borderId="0" xfId="0" applyFill="1"/>
    <xf numFmtId="0" fontId="25" fillId="11" borderId="0" xfId="0" applyFont="1" applyFill="1" applyAlignment="1">
      <alignment vertical="center" wrapText="1"/>
    </xf>
    <xf numFmtId="0" fontId="26" fillId="11" borderId="14" xfId="0" applyFont="1" applyFill="1" applyBorder="1" applyAlignment="1">
      <alignment vertical="center" wrapText="1"/>
    </xf>
    <xf numFmtId="0" fontId="25" fillId="0" borderId="0" xfId="0" applyFont="1" applyAlignment="1">
      <alignment vertical="center" wrapText="1"/>
    </xf>
    <xf numFmtId="0" fontId="27" fillId="20" borderId="15" xfId="0" applyFont="1" applyFill="1" applyBorder="1" applyAlignment="1">
      <alignment horizontal="justify" vertical="center" wrapText="1"/>
    </xf>
    <xf numFmtId="0" fontId="28" fillId="0" borderId="16" xfId="0" applyFont="1" applyBorder="1" applyAlignment="1">
      <alignment horizontal="left" vertical="center" wrapText="1"/>
    </xf>
    <xf numFmtId="0" fontId="28" fillId="0" borderId="0" xfId="0" applyFont="1" applyAlignment="1">
      <alignment horizontal="left" vertical="center" wrapText="1"/>
    </xf>
    <xf numFmtId="0" fontId="29" fillId="0" borderId="0" xfId="0" applyFont="1" applyAlignment="1">
      <alignment horizontal="left" vertical="center" wrapText="1"/>
    </xf>
    <xf numFmtId="0" fontId="32" fillId="11" borderId="0" xfId="69" applyFill="1"/>
    <xf numFmtId="0" fontId="31" fillId="11" borderId="0" xfId="0" applyFont="1" applyFill="1"/>
    <xf numFmtId="0" fontId="33" fillId="11" borderId="0" xfId="66" applyFont="1" applyFill="1"/>
    <xf numFmtId="0" fontId="22" fillId="11" borderId="0" xfId="66" applyFont="1" applyFill="1" applyAlignment="1">
      <alignment vertical="center"/>
    </xf>
    <xf numFmtId="0" fontId="21" fillId="11" borderId="14" xfId="0" applyFont="1" applyFill="1" applyBorder="1" applyAlignment="1">
      <alignment horizontal="center" vertical="center" wrapText="1"/>
    </xf>
    <xf numFmtId="0" fontId="32" fillId="11" borderId="0" xfId="69" applyFill="1" applyAlignment="1">
      <alignment horizontal="left" vertical="center"/>
    </xf>
    <xf numFmtId="0" fontId="34" fillId="11" borderId="0" xfId="0" applyFont="1" applyFill="1" applyAlignment="1">
      <alignment vertical="center"/>
    </xf>
    <xf numFmtId="0" fontId="35" fillId="11" borderId="0" xfId="0" applyFont="1" applyFill="1" applyAlignment="1">
      <alignment vertical="center"/>
    </xf>
    <xf numFmtId="0" fontId="36" fillId="0" borderId="0" xfId="0" applyFont="1" applyAlignment="1">
      <alignment vertical="center"/>
    </xf>
    <xf numFmtId="178" fontId="2" fillId="5" borderId="0" xfId="39" applyFont="1" applyFill="1">
      <alignment horizontal="center" vertical="center"/>
    </xf>
    <xf numFmtId="0" fontId="26" fillId="13" borderId="14" xfId="0" applyFont="1" applyFill="1" applyBorder="1" applyAlignment="1">
      <alignment vertical="center"/>
    </xf>
    <xf numFmtId="0" fontId="24" fillId="0" borderId="0" xfId="0" applyFont="1"/>
    <xf numFmtId="0" fontId="24" fillId="19" borderId="0" xfId="0" applyFont="1" applyFill="1"/>
    <xf numFmtId="185" fontId="0" fillId="0" borderId="0" xfId="0" applyNumberFormat="1"/>
    <xf numFmtId="185" fontId="0" fillId="17" borderId="0" xfId="0" applyNumberFormat="1" applyFill="1" applyAlignment="1">
      <alignment horizontal="left"/>
    </xf>
    <xf numFmtId="3" fontId="0" fillId="0" borderId="0" xfId="0" applyNumberFormat="1"/>
    <xf numFmtId="2" fontId="37" fillId="13" borderId="0" xfId="1" applyNumberFormat="1" applyFont="1" applyFill="1" applyAlignment="1">
      <alignment vertical="top"/>
    </xf>
    <xf numFmtId="2" fontId="37" fillId="17" borderId="0" xfId="1" applyNumberFormat="1" applyFont="1" applyFill="1" applyAlignment="1">
      <alignment vertical="top"/>
    </xf>
    <xf numFmtId="0" fontId="38" fillId="0" borderId="0" xfId="0" applyFont="1"/>
    <xf numFmtId="0" fontId="39" fillId="0" borderId="0" xfId="0" applyFont="1"/>
    <xf numFmtId="0" fontId="39" fillId="0" borderId="0" xfId="0" applyFont="1" applyAlignment="1">
      <alignment wrapText="1"/>
    </xf>
    <xf numFmtId="1" fontId="0" fillId="0" borderId="0" xfId="0" applyNumberFormat="1"/>
    <xf numFmtId="0" fontId="0" fillId="0" borderId="5" xfId="0" applyBorder="1" applyAlignment="1">
      <alignment wrapText="1"/>
    </xf>
    <xf numFmtId="0" fontId="0" fillId="0" borderId="5" xfId="0" applyBorder="1"/>
    <xf numFmtId="0" fontId="19" fillId="0" borderId="5" xfId="0" applyFont="1" applyBorder="1" applyAlignment="1">
      <alignment wrapText="1"/>
    </xf>
    <xf numFmtId="0" fontId="19" fillId="0" borderId="5" xfId="0" applyFont="1" applyBorder="1"/>
    <xf numFmtId="0" fontId="0" fillId="0" borderId="5" xfId="0" applyBorder="1" applyAlignment="1">
      <alignment horizontal="center" wrapText="1"/>
    </xf>
    <xf numFmtId="0" fontId="28" fillId="0" borderId="0" xfId="0" applyFont="1" applyAlignment="1">
      <alignment horizontal="left" vertical="center" wrapText="1"/>
    </xf>
    <xf numFmtId="0" fontId="28" fillId="0" borderId="16" xfId="0" applyFont="1" applyBorder="1" applyAlignment="1">
      <alignment horizontal="left" vertical="center" wrapText="1"/>
    </xf>
    <xf numFmtId="0" fontId="0" fillId="0" borderId="0" xfId="0" applyAlignment="1">
      <alignment horizontal="left" wrapText="1"/>
    </xf>
  </cellXfs>
  <cellStyles count="70">
    <cellStyle name="2x indented GHG Textfiels" xfId="2" xr:uid="{00000000-0005-0000-0000-000000000000}"/>
    <cellStyle name="2x indented GHG Textfiels 2" xfId="43" xr:uid="{00000000-0005-0000-0000-000001000000}"/>
    <cellStyle name="2x indented GHG Textfiels 2 2" xfId="56" xr:uid="{00000000-0005-0000-0000-000002000000}"/>
    <cellStyle name="2x indented GHG Textfiels 3" xfId="49" xr:uid="{00000000-0005-0000-0000-000003000000}"/>
    <cellStyle name="2x indented GHG Textfiels 3 2" xfId="61" xr:uid="{00000000-0005-0000-0000-000004000000}"/>
    <cellStyle name="5x indented GHG Textfiels" xfId="3" xr:uid="{00000000-0005-0000-0000-000005000000}"/>
    <cellStyle name="5x indented GHG Textfiels 2" xfId="44" xr:uid="{00000000-0005-0000-0000-000006000000}"/>
    <cellStyle name="5x indented GHG Textfiels 2 2" xfId="57" xr:uid="{00000000-0005-0000-0000-000007000000}"/>
    <cellStyle name="5x indented GHG Textfiels 3" xfId="50" xr:uid="{00000000-0005-0000-0000-000008000000}"/>
    <cellStyle name="5x indented GHG Textfiels 3 2" xfId="62" xr:uid="{00000000-0005-0000-0000-000009000000}"/>
    <cellStyle name="Boden" xfId="4" xr:uid="{00000000-0005-0000-0000-00000A000000}"/>
    <cellStyle name="Bold GHG Numbers (0.00)" xfId="5" xr:uid="{00000000-0005-0000-0000-00000B000000}"/>
    <cellStyle name="Comma [0]_CAS Ciba" xfId="6" xr:uid="{00000000-0005-0000-0000-00000C000000}"/>
    <cellStyle name="Comma_CAS Ciba" xfId="7" xr:uid="{00000000-0005-0000-0000-00000D000000}"/>
    <cellStyle name="comment" xfId="8" xr:uid="{00000000-0005-0000-0000-00000E000000}"/>
    <cellStyle name="Currency [0]_CAS Ciba" xfId="9" xr:uid="{00000000-0005-0000-0000-00000F000000}"/>
    <cellStyle name="Currency_CAS Ciba" xfId="10" xr:uid="{00000000-0005-0000-0000-000010000000}"/>
    <cellStyle name="dt" xfId="11" xr:uid="{00000000-0005-0000-0000-000011000000}"/>
    <cellStyle name="EcoTitel" xfId="12" xr:uid="{00000000-0005-0000-0000-000012000000}"/>
    <cellStyle name="EcoZahl" xfId="13" xr:uid="{00000000-0005-0000-0000-000013000000}"/>
    <cellStyle name="Euro" xfId="14" xr:uid="{00000000-0005-0000-0000-000014000000}"/>
    <cellStyle name="Headline" xfId="15" xr:uid="{00000000-0005-0000-0000-000015000000}"/>
    <cellStyle name="Hyperlink 2" xfId="51" xr:uid="{00000000-0005-0000-0000-000016000000}"/>
    <cellStyle name="kg" xfId="16" xr:uid="{00000000-0005-0000-0000-000017000000}"/>
    <cellStyle name="Komma" xfId="67" builtinId="3"/>
    <cellStyle name="l" xfId="17" xr:uid="{00000000-0005-0000-0000-000019000000}"/>
    <cellStyle name="Link" xfId="69" builtinId="8"/>
    <cellStyle name="Luft" xfId="18" xr:uid="{00000000-0005-0000-0000-00001A000000}"/>
    <cellStyle name="m2" xfId="19" xr:uid="{00000000-0005-0000-0000-00001B000000}"/>
    <cellStyle name="m2a" xfId="20" xr:uid="{00000000-0005-0000-0000-00001C000000}"/>
    <cellStyle name="m3" xfId="21" xr:uid="{00000000-0005-0000-0000-00001D000000}"/>
    <cellStyle name="Niels" xfId="22" xr:uid="{00000000-0005-0000-0000-00001E000000}"/>
    <cellStyle name="NielsProz" xfId="23" xr:uid="{00000000-0005-0000-0000-00001F000000}"/>
    <cellStyle name="NielsProzent" xfId="24" xr:uid="{00000000-0005-0000-0000-000020000000}"/>
    <cellStyle name="Normal GHG Numbers (0.00)" xfId="25" xr:uid="{00000000-0005-0000-0000-000021000000}"/>
    <cellStyle name="Normal GHG Numbers (0.00) 2" xfId="46" xr:uid="{00000000-0005-0000-0000-000022000000}"/>
    <cellStyle name="Normal GHG Numbers (0.00) 2 2" xfId="58" xr:uid="{00000000-0005-0000-0000-000023000000}"/>
    <cellStyle name="Normal GHG Numbers (0.00) 3" xfId="52" xr:uid="{00000000-0005-0000-0000-000024000000}"/>
    <cellStyle name="Normal GHG Numbers (0.00) 3 2" xfId="63" xr:uid="{00000000-0005-0000-0000-000025000000}"/>
    <cellStyle name="Normal GHG Textfiels Bold" xfId="26" xr:uid="{00000000-0005-0000-0000-000026000000}"/>
    <cellStyle name="Normal GHG Textfiels Bold 2" xfId="47" xr:uid="{00000000-0005-0000-0000-000027000000}"/>
    <cellStyle name="Normal GHG Textfiels Bold 2 2" xfId="59" xr:uid="{00000000-0005-0000-0000-000028000000}"/>
    <cellStyle name="Normal GHG Textfiels Bold 3" xfId="53" xr:uid="{00000000-0005-0000-0000-000029000000}"/>
    <cellStyle name="Normal GHG Textfiels Bold 3 2" xfId="64" xr:uid="{00000000-0005-0000-0000-00002A000000}"/>
    <cellStyle name="Normal GHG whole table" xfId="27" xr:uid="{00000000-0005-0000-0000-00002B000000}"/>
    <cellStyle name="Normal GHG whole table 2" xfId="48" xr:uid="{00000000-0005-0000-0000-00002C000000}"/>
    <cellStyle name="Normal GHG whole table 2 2" xfId="60" xr:uid="{00000000-0005-0000-0000-00002D000000}"/>
    <cellStyle name="Normal GHG whole table 3" xfId="54" xr:uid="{00000000-0005-0000-0000-00002E000000}"/>
    <cellStyle name="Normal GHG whole table 3 2" xfId="65" xr:uid="{00000000-0005-0000-0000-00002F000000}"/>
    <cellStyle name="Normal_CAS Ciba" xfId="28" xr:uid="{00000000-0005-0000-0000-000030000000}"/>
    <cellStyle name="NormalTabelle" xfId="29" xr:uid="{00000000-0005-0000-0000-000031000000}"/>
    <cellStyle name="prozent+" xfId="30" xr:uid="{00000000-0005-0000-0000-000032000000}"/>
    <cellStyle name="Prüfung" xfId="31" xr:uid="{00000000-0005-0000-0000-000033000000}"/>
    <cellStyle name="Prüfung 2" xfId="55" xr:uid="{00000000-0005-0000-0000-000034000000}"/>
    <cellStyle name="Prüfung 3" xfId="45" xr:uid="{00000000-0005-0000-0000-000035000000}"/>
    <cellStyle name="Standard" xfId="0" builtinId="0"/>
    <cellStyle name="Standard 2" xfId="42" xr:uid="{00000000-0005-0000-0000-000037000000}"/>
    <cellStyle name="Standard 2 2" xfId="66" xr:uid="{00000000-0005-0000-0000-000038000000}"/>
    <cellStyle name="Standard 2 2 2" xfId="68" xr:uid="{00000000-0005-0000-0000-000039000000}"/>
    <cellStyle name="Standard 3" xfId="41" xr:uid="{00000000-0005-0000-0000-00003A000000}"/>
    <cellStyle name="Standard 4" xfId="1" xr:uid="{00000000-0005-0000-0000-00003B000000}"/>
    <cellStyle name="text" xfId="32" xr:uid="{00000000-0005-0000-0000-00003C000000}"/>
    <cellStyle name="Text-Manual" xfId="33" xr:uid="{00000000-0005-0000-0000-00003D000000}"/>
    <cellStyle name="unit" xfId="34" xr:uid="{00000000-0005-0000-0000-00003E000000}"/>
    <cellStyle name="Wasser" xfId="35" xr:uid="{00000000-0005-0000-0000-00003F000000}"/>
    <cellStyle name="wis" xfId="36" xr:uid="{00000000-0005-0000-0000-000040000000}"/>
    <cellStyle name="wissenschaft" xfId="37" xr:uid="{00000000-0005-0000-0000-000041000000}"/>
    <cellStyle name="wissenschaft-Eingabe" xfId="39" xr:uid="{00000000-0005-0000-0000-000043000000}"/>
    <cellStyle name="wissenschaft+" xfId="38" xr:uid="{00000000-0005-0000-0000-000042000000}"/>
    <cellStyle name="zkh" xfId="40" xr:uid="{00000000-0005-0000-0000-00004400000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CC"/>
      <color rgb="FFFFFFEB"/>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246096383191408"/>
          <c:y val="0.15703730215541239"/>
          <c:w val="0.63246135457528152"/>
          <c:h val="0.63213373896444758"/>
        </c:manualLayout>
      </c:layout>
      <c:barChart>
        <c:barDir val="bar"/>
        <c:grouping val="stacked"/>
        <c:varyColors val="0"/>
        <c:ser>
          <c:idx val="0"/>
          <c:order val="0"/>
          <c:tx>
            <c:strRef>
              <c:f>Inventory!$Y$93</c:f>
              <c:strCache>
                <c:ptCount val="1"/>
                <c:pt idx="0">
                  <c:v>Erstellung</c:v>
                </c:pt>
              </c:strCache>
            </c:strRef>
          </c:tx>
          <c:spPr>
            <a:solidFill>
              <a:schemeClr val="accent5"/>
            </a:solidFill>
            <a:ln>
              <a:noFill/>
            </a:ln>
            <a:effectLst/>
          </c:spPr>
          <c:invertIfNegative val="0"/>
          <c:dPt>
            <c:idx val="0"/>
            <c:invertIfNegative val="0"/>
            <c:bubble3D val="0"/>
            <c:extLst>
              <c:ext xmlns:c16="http://schemas.microsoft.com/office/drawing/2014/chart" uri="{C3380CC4-5D6E-409C-BE32-E72D297353CC}">
                <c16:uniqueId val="{00000001-E9A9-426F-85C9-ADC77A612137}"/>
              </c:ext>
            </c:extLst>
          </c:dPt>
          <c:dPt>
            <c:idx val="1"/>
            <c:invertIfNegative val="0"/>
            <c:bubble3D val="0"/>
            <c:extLst>
              <c:ext xmlns:c16="http://schemas.microsoft.com/office/drawing/2014/chart" uri="{C3380CC4-5D6E-409C-BE32-E72D297353CC}">
                <c16:uniqueId val="{00000003-E9A9-426F-85C9-ADC77A612137}"/>
              </c:ext>
            </c:extLst>
          </c:dPt>
          <c:dPt>
            <c:idx val="2"/>
            <c:invertIfNegative val="0"/>
            <c:bubble3D val="0"/>
            <c:extLst>
              <c:ext xmlns:c16="http://schemas.microsoft.com/office/drawing/2014/chart" uri="{C3380CC4-5D6E-409C-BE32-E72D297353CC}">
                <c16:uniqueId val="{00000005-E9A9-426F-85C9-ADC77A612137}"/>
              </c:ext>
            </c:extLst>
          </c:dPt>
          <c:dPt>
            <c:idx val="3"/>
            <c:invertIfNegative val="0"/>
            <c:bubble3D val="0"/>
            <c:extLst>
              <c:ext xmlns:c16="http://schemas.microsoft.com/office/drawing/2014/chart" uri="{C3380CC4-5D6E-409C-BE32-E72D297353CC}">
                <c16:uniqueId val="{00000007-E9A9-426F-85C9-ADC77A612137}"/>
              </c:ext>
            </c:extLst>
          </c:dPt>
          <c:dPt>
            <c:idx val="4"/>
            <c:invertIfNegative val="0"/>
            <c:bubble3D val="0"/>
            <c:extLst>
              <c:ext xmlns:c16="http://schemas.microsoft.com/office/drawing/2014/chart" uri="{C3380CC4-5D6E-409C-BE32-E72D297353CC}">
                <c16:uniqueId val="{00000009-E9A9-426F-85C9-ADC77A612137}"/>
              </c:ext>
            </c:extLst>
          </c:dPt>
          <c:cat>
            <c:multiLvlStrRef>
              <c:f>Inventory!$Z$91:$AK$92</c:f>
              <c:multiLvlStrCache>
                <c:ptCount val="10"/>
                <c:lvl>
                  <c:pt idx="0">
                    <c:v>Naturrasen, bodennah, 7420 m2</c:v>
                  </c:pt>
                  <c:pt idx="1">
                    <c:v>Naturrasen, Dränschichtbauweise, 7420 m2</c:v>
                  </c:pt>
                  <c:pt idx="2">
                    <c:v>Kunststoffrasen, unverfüllt, 7420 m2</c:v>
                  </c:pt>
                  <c:pt idx="3">
                    <c:v>Kunststoffrasen, verfüllt, 7420 m2</c:v>
                  </c:pt>
                  <c:pt idx="4">
                    <c:v>Kunststoffrasen, verfüllt mit Kork, 7420 m2</c:v>
                  </c:pt>
                  <c:pt idx="5">
                    <c:v>Naturrasen, bodennah, 7420 m2</c:v>
                  </c:pt>
                  <c:pt idx="6">
                    <c:v>Naturrasen, Dränschichtbauweise, 7420 m2</c:v>
                  </c:pt>
                  <c:pt idx="7">
                    <c:v>Kunststoffrasen, unverfüllt, 7420 m2</c:v>
                  </c:pt>
                  <c:pt idx="8">
                    <c:v>Kunststoffrasen, verfüllt, 7420 m2</c:v>
                  </c:pt>
                  <c:pt idx="9">
                    <c:v>Kunststoffrasen, verfüllt mit Kork, 7420 m2</c:v>
                  </c:pt>
                </c:lvl>
                <c:lvl>
                  <c:pt idx="0">
                    <c:v>Ihre Eingabe</c:v>
                  </c:pt>
                  <c:pt idx="5">
                    <c:v>Standard</c:v>
                  </c:pt>
                </c:lvl>
              </c:multiLvlStrCache>
            </c:multiLvlStrRef>
          </c:cat>
          <c:val>
            <c:numRef>
              <c:f>Inventory!$Z$93:$AK$93</c:f>
              <c:numCache>
                <c:formatCode>#,##0_ ;\-#,##0\ </c:formatCode>
                <c:ptCount val="10"/>
                <c:pt idx="0">
                  <c:v>17400000</c:v>
                </c:pt>
                <c:pt idx="1">
                  <c:v>29400000</c:v>
                </c:pt>
                <c:pt idx="2">
                  <c:v>58900000</c:v>
                </c:pt>
                <c:pt idx="3">
                  <c:v>62900000</c:v>
                </c:pt>
                <c:pt idx="4">
                  <c:v>59000000</c:v>
                </c:pt>
                <c:pt idx="5">
                  <c:v>17400000</c:v>
                </c:pt>
                <c:pt idx="6">
                  <c:v>29400000</c:v>
                </c:pt>
                <c:pt idx="7">
                  <c:v>58900000</c:v>
                </c:pt>
                <c:pt idx="8">
                  <c:v>62900000</c:v>
                </c:pt>
                <c:pt idx="9">
                  <c:v>59000000</c:v>
                </c:pt>
              </c:numCache>
            </c:numRef>
          </c:val>
          <c:extLst>
            <c:ext xmlns:c16="http://schemas.microsoft.com/office/drawing/2014/chart" uri="{C3380CC4-5D6E-409C-BE32-E72D297353CC}">
              <c16:uniqueId val="{0000000A-E9A9-426F-85C9-ADC77A612137}"/>
            </c:ext>
          </c:extLst>
        </c:ser>
        <c:ser>
          <c:idx val="1"/>
          <c:order val="1"/>
          <c:tx>
            <c:strRef>
              <c:f>Inventory!$Y$94</c:f>
              <c:strCache>
                <c:ptCount val="1"/>
                <c:pt idx="0">
                  <c:v>Renovation</c:v>
                </c:pt>
              </c:strCache>
            </c:strRef>
          </c:tx>
          <c:spPr>
            <a:solidFill>
              <a:schemeClr val="accent3"/>
            </a:solidFill>
            <a:ln>
              <a:noFill/>
            </a:ln>
            <a:effectLst/>
          </c:spPr>
          <c:invertIfNegative val="0"/>
          <c:dPt>
            <c:idx val="0"/>
            <c:invertIfNegative val="0"/>
            <c:bubble3D val="0"/>
            <c:extLst>
              <c:ext xmlns:c16="http://schemas.microsoft.com/office/drawing/2014/chart" uri="{C3380CC4-5D6E-409C-BE32-E72D297353CC}">
                <c16:uniqueId val="{0000000C-E9A9-426F-85C9-ADC77A612137}"/>
              </c:ext>
            </c:extLst>
          </c:dPt>
          <c:dPt>
            <c:idx val="1"/>
            <c:invertIfNegative val="0"/>
            <c:bubble3D val="0"/>
            <c:extLst>
              <c:ext xmlns:c16="http://schemas.microsoft.com/office/drawing/2014/chart" uri="{C3380CC4-5D6E-409C-BE32-E72D297353CC}">
                <c16:uniqueId val="{0000000E-E9A9-426F-85C9-ADC77A612137}"/>
              </c:ext>
            </c:extLst>
          </c:dPt>
          <c:dPt>
            <c:idx val="2"/>
            <c:invertIfNegative val="0"/>
            <c:bubble3D val="0"/>
            <c:extLst>
              <c:ext xmlns:c16="http://schemas.microsoft.com/office/drawing/2014/chart" uri="{C3380CC4-5D6E-409C-BE32-E72D297353CC}">
                <c16:uniqueId val="{00000010-E9A9-426F-85C9-ADC77A612137}"/>
              </c:ext>
            </c:extLst>
          </c:dPt>
          <c:dPt>
            <c:idx val="3"/>
            <c:invertIfNegative val="0"/>
            <c:bubble3D val="0"/>
            <c:extLst>
              <c:ext xmlns:c16="http://schemas.microsoft.com/office/drawing/2014/chart" uri="{C3380CC4-5D6E-409C-BE32-E72D297353CC}">
                <c16:uniqueId val="{00000012-E9A9-426F-85C9-ADC77A612137}"/>
              </c:ext>
            </c:extLst>
          </c:dPt>
          <c:dPt>
            <c:idx val="4"/>
            <c:invertIfNegative val="0"/>
            <c:bubble3D val="0"/>
            <c:extLst>
              <c:ext xmlns:c16="http://schemas.microsoft.com/office/drawing/2014/chart" uri="{C3380CC4-5D6E-409C-BE32-E72D297353CC}">
                <c16:uniqueId val="{00000014-E9A9-426F-85C9-ADC77A612137}"/>
              </c:ext>
            </c:extLst>
          </c:dPt>
          <c:cat>
            <c:multiLvlStrRef>
              <c:f>Inventory!$Z$91:$AK$92</c:f>
              <c:multiLvlStrCache>
                <c:ptCount val="10"/>
                <c:lvl>
                  <c:pt idx="0">
                    <c:v>Naturrasen, bodennah, 7420 m2</c:v>
                  </c:pt>
                  <c:pt idx="1">
                    <c:v>Naturrasen, Dränschichtbauweise, 7420 m2</c:v>
                  </c:pt>
                  <c:pt idx="2">
                    <c:v>Kunststoffrasen, unverfüllt, 7420 m2</c:v>
                  </c:pt>
                  <c:pt idx="3">
                    <c:v>Kunststoffrasen, verfüllt, 7420 m2</c:v>
                  </c:pt>
                  <c:pt idx="4">
                    <c:v>Kunststoffrasen, verfüllt mit Kork, 7420 m2</c:v>
                  </c:pt>
                  <c:pt idx="5">
                    <c:v>Naturrasen, bodennah, 7420 m2</c:v>
                  </c:pt>
                  <c:pt idx="6">
                    <c:v>Naturrasen, Dränschichtbauweise, 7420 m2</c:v>
                  </c:pt>
                  <c:pt idx="7">
                    <c:v>Kunststoffrasen, unverfüllt, 7420 m2</c:v>
                  </c:pt>
                  <c:pt idx="8">
                    <c:v>Kunststoffrasen, verfüllt, 7420 m2</c:v>
                  </c:pt>
                  <c:pt idx="9">
                    <c:v>Kunststoffrasen, verfüllt mit Kork, 7420 m2</c:v>
                  </c:pt>
                </c:lvl>
                <c:lvl>
                  <c:pt idx="0">
                    <c:v>Ihre Eingabe</c:v>
                  </c:pt>
                  <c:pt idx="5">
                    <c:v>Standard</c:v>
                  </c:pt>
                </c:lvl>
              </c:multiLvlStrCache>
            </c:multiLvlStrRef>
          </c:cat>
          <c:val>
            <c:numRef>
              <c:f>Inventory!$Z$94:$AK$94</c:f>
              <c:numCache>
                <c:formatCode>#,##0_ ;\-#,##0\ </c:formatCode>
                <c:ptCount val="10"/>
                <c:pt idx="0">
                  <c:v>5150000</c:v>
                </c:pt>
                <c:pt idx="1">
                  <c:v>5150000</c:v>
                </c:pt>
                <c:pt idx="2">
                  <c:v>36700000</c:v>
                </c:pt>
                <c:pt idx="3">
                  <c:v>58400000</c:v>
                </c:pt>
                <c:pt idx="4">
                  <c:v>58400000</c:v>
                </c:pt>
                <c:pt idx="5">
                  <c:v>5150000</c:v>
                </c:pt>
                <c:pt idx="6">
                  <c:v>5150000</c:v>
                </c:pt>
                <c:pt idx="7">
                  <c:v>36700000</c:v>
                </c:pt>
                <c:pt idx="8">
                  <c:v>58400000</c:v>
                </c:pt>
                <c:pt idx="9">
                  <c:v>58400000</c:v>
                </c:pt>
              </c:numCache>
            </c:numRef>
          </c:val>
          <c:extLst>
            <c:ext xmlns:c16="http://schemas.microsoft.com/office/drawing/2014/chart" uri="{C3380CC4-5D6E-409C-BE32-E72D297353CC}">
              <c16:uniqueId val="{00000015-E9A9-426F-85C9-ADC77A612137}"/>
            </c:ext>
          </c:extLst>
        </c:ser>
        <c:ser>
          <c:idx val="2"/>
          <c:order val="2"/>
          <c:tx>
            <c:strRef>
              <c:f>Inventory!$Y$95</c:f>
              <c:strCache>
                <c:ptCount val="1"/>
                <c:pt idx="0">
                  <c:v>Pflege - Dünger</c:v>
                </c:pt>
              </c:strCache>
            </c:strRef>
          </c:tx>
          <c:spPr>
            <a:solidFill>
              <a:schemeClr val="accent6">
                <a:lumMod val="50000"/>
              </a:schemeClr>
            </a:solidFill>
            <a:ln>
              <a:noFill/>
            </a:ln>
            <a:effectLst/>
          </c:spPr>
          <c:invertIfNegative val="0"/>
          <c:dPt>
            <c:idx val="0"/>
            <c:invertIfNegative val="0"/>
            <c:bubble3D val="0"/>
            <c:extLst>
              <c:ext xmlns:c16="http://schemas.microsoft.com/office/drawing/2014/chart" uri="{C3380CC4-5D6E-409C-BE32-E72D297353CC}">
                <c16:uniqueId val="{00000017-E9A9-426F-85C9-ADC77A612137}"/>
              </c:ext>
            </c:extLst>
          </c:dPt>
          <c:dPt>
            <c:idx val="1"/>
            <c:invertIfNegative val="0"/>
            <c:bubble3D val="0"/>
            <c:extLst>
              <c:ext xmlns:c16="http://schemas.microsoft.com/office/drawing/2014/chart" uri="{C3380CC4-5D6E-409C-BE32-E72D297353CC}">
                <c16:uniqueId val="{00000019-E9A9-426F-85C9-ADC77A612137}"/>
              </c:ext>
            </c:extLst>
          </c:dPt>
          <c:dPt>
            <c:idx val="2"/>
            <c:invertIfNegative val="0"/>
            <c:bubble3D val="0"/>
            <c:extLst>
              <c:ext xmlns:c16="http://schemas.microsoft.com/office/drawing/2014/chart" uri="{C3380CC4-5D6E-409C-BE32-E72D297353CC}">
                <c16:uniqueId val="{0000001B-E9A9-426F-85C9-ADC77A612137}"/>
              </c:ext>
            </c:extLst>
          </c:dPt>
          <c:dPt>
            <c:idx val="3"/>
            <c:invertIfNegative val="0"/>
            <c:bubble3D val="0"/>
            <c:extLst>
              <c:ext xmlns:c16="http://schemas.microsoft.com/office/drawing/2014/chart" uri="{C3380CC4-5D6E-409C-BE32-E72D297353CC}">
                <c16:uniqueId val="{0000001D-E9A9-426F-85C9-ADC77A612137}"/>
              </c:ext>
            </c:extLst>
          </c:dPt>
          <c:dPt>
            <c:idx val="4"/>
            <c:invertIfNegative val="0"/>
            <c:bubble3D val="0"/>
            <c:extLst>
              <c:ext xmlns:c16="http://schemas.microsoft.com/office/drawing/2014/chart" uri="{C3380CC4-5D6E-409C-BE32-E72D297353CC}">
                <c16:uniqueId val="{0000001F-E9A9-426F-85C9-ADC77A612137}"/>
              </c:ext>
            </c:extLst>
          </c:dPt>
          <c:cat>
            <c:multiLvlStrRef>
              <c:f>Inventory!$Z$91:$AK$92</c:f>
              <c:multiLvlStrCache>
                <c:ptCount val="10"/>
                <c:lvl>
                  <c:pt idx="0">
                    <c:v>Naturrasen, bodennah, 7420 m2</c:v>
                  </c:pt>
                  <c:pt idx="1">
                    <c:v>Naturrasen, Dränschichtbauweise, 7420 m2</c:v>
                  </c:pt>
                  <c:pt idx="2">
                    <c:v>Kunststoffrasen, unverfüllt, 7420 m2</c:v>
                  </c:pt>
                  <c:pt idx="3">
                    <c:v>Kunststoffrasen, verfüllt, 7420 m2</c:v>
                  </c:pt>
                  <c:pt idx="4">
                    <c:v>Kunststoffrasen, verfüllt mit Kork, 7420 m2</c:v>
                  </c:pt>
                  <c:pt idx="5">
                    <c:v>Naturrasen, bodennah, 7420 m2</c:v>
                  </c:pt>
                  <c:pt idx="6">
                    <c:v>Naturrasen, Dränschichtbauweise, 7420 m2</c:v>
                  </c:pt>
                  <c:pt idx="7">
                    <c:v>Kunststoffrasen, unverfüllt, 7420 m2</c:v>
                  </c:pt>
                  <c:pt idx="8">
                    <c:v>Kunststoffrasen, verfüllt, 7420 m2</c:v>
                  </c:pt>
                  <c:pt idx="9">
                    <c:v>Kunststoffrasen, verfüllt mit Kork, 7420 m2</c:v>
                  </c:pt>
                </c:lvl>
                <c:lvl>
                  <c:pt idx="0">
                    <c:v>Ihre Eingabe</c:v>
                  </c:pt>
                  <c:pt idx="5">
                    <c:v>Standard</c:v>
                  </c:pt>
                </c:lvl>
              </c:multiLvlStrCache>
            </c:multiLvlStrRef>
          </c:cat>
          <c:val>
            <c:numRef>
              <c:f>Inventory!$Z$95:$AK$95</c:f>
              <c:numCache>
                <c:formatCode>#,##0_ ;\-#,##0\ </c:formatCode>
                <c:ptCount val="10"/>
                <c:pt idx="0">
                  <c:v>9780000</c:v>
                </c:pt>
                <c:pt idx="1">
                  <c:v>9780000</c:v>
                </c:pt>
                <c:pt idx="2">
                  <c:v>0</c:v>
                </c:pt>
                <c:pt idx="3">
                  <c:v>0</c:v>
                </c:pt>
                <c:pt idx="4">
                  <c:v>0</c:v>
                </c:pt>
                <c:pt idx="5">
                  <c:v>9780000</c:v>
                </c:pt>
                <c:pt idx="6">
                  <c:v>9780000</c:v>
                </c:pt>
                <c:pt idx="7">
                  <c:v>0</c:v>
                </c:pt>
                <c:pt idx="8">
                  <c:v>0</c:v>
                </c:pt>
                <c:pt idx="9">
                  <c:v>0</c:v>
                </c:pt>
              </c:numCache>
            </c:numRef>
          </c:val>
          <c:extLst>
            <c:ext xmlns:c16="http://schemas.microsoft.com/office/drawing/2014/chart" uri="{C3380CC4-5D6E-409C-BE32-E72D297353CC}">
              <c16:uniqueId val="{00000020-E9A9-426F-85C9-ADC77A612137}"/>
            </c:ext>
          </c:extLst>
        </c:ser>
        <c:ser>
          <c:idx val="3"/>
          <c:order val="3"/>
          <c:tx>
            <c:strRef>
              <c:f>Inventory!$Y$96</c:f>
              <c:strCache>
                <c:ptCount val="1"/>
                <c:pt idx="0">
                  <c:v>Pflege - Pflanzenschutz</c:v>
                </c:pt>
              </c:strCache>
            </c:strRef>
          </c:tx>
          <c:spPr>
            <a:solidFill>
              <a:schemeClr val="accent6">
                <a:lumMod val="75000"/>
              </a:schemeClr>
            </a:solidFill>
            <a:ln>
              <a:noFill/>
            </a:ln>
            <a:effectLst/>
          </c:spPr>
          <c:invertIfNegative val="0"/>
          <c:dPt>
            <c:idx val="0"/>
            <c:invertIfNegative val="0"/>
            <c:bubble3D val="0"/>
            <c:extLst>
              <c:ext xmlns:c16="http://schemas.microsoft.com/office/drawing/2014/chart" uri="{C3380CC4-5D6E-409C-BE32-E72D297353CC}">
                <c16:uniqueId val="{00000022-E9A9-426F-85C9-ADC77A612137}"/>
              </c:ext>
            </c:extLst>
          </c:dPt>
          <c:dPt>
            <c:idx val="1"/>
            <c:invertIfNegative val="0"/>
            <c:bubble3D val="0"/>
            <c:extLst>
              <c:ext xmlns:c16="http://schemas.microsoft.com/office/drawing/2014/chart" uri="{C3380CC4-5D6E-409C-BE32-E72D297353CC}">
                <c16:uniqueId val="{00000024-E9A9-426F-85C9-ADC77A612137}"/>
              </c:ext>
            </c:extLst>
          </c:dPt>
          <c:dPt>
            <c:idx val="2"/>
            <c:invertIfNegative val="0"/>
            <c:bubble3D val="0"/>
            <c:extLst>
              <c:ext xmlns:c16="http://schemas.microsoft.com/office/drawing/2014/chart" uri="{C3380CC4-5D6E-409C-BE32-E72D297353CC}">
                <c16:uniqueId val="{00000026-E9A9-426F-85C9-ADC77A612137}"/>
              </c:ext>
            </c:extLst>
          </c:dPt>
          <c:dPt>
            <c:idx val="3"/>
            <c:invertIfNegative val="0"/>
            <c:bubble3D val="0"/>
            <c:extLst>
              <c:ext xmlns:c16="http://schemas.microsoft.com/office/drawing/2014/chart" uri="{C3380CC4-5D6E-409C-BE32-E72D297353CC}">
                <c16:uniqueId val="{00000028-E9A9-426F-85C9-ADC77A612137}"/>
              </c:ext>
            </c:extLst>
          </c:dPt>
          <c:dPt>
            <c:idx val="4"/>
            <c:invertIfNegative val="0"/>
            <c:bubble3D val="0"/>
            <c:extLst>
              <c:ext xmlns:c16="http://schemas.microsoft.com/office/drawing/2014/chart" uri="{C3380CC4-5D6E-409C-BE32-E72D297353CC}">
                <c16:uniqueId val="{0000002A-E9A9-426F-85C9-ADC77A612137}"/>
              </c:ext>
            </c:extLst>
          </c:dPt>
          <c:cat>
            <c:multiLvlStrRef>
              <c:f>Inventory!$Z$91:$AK$92</c:f>
              <c:multiLvlStrCache>
                <c:ptCount val="10"/>
                <c:lvl>
                  <c:pt idx="0">
                    <c:v>Naturrasen, bodennah, 7420 m2</c:v>
                  </c:pt>
                  <c:pt idx="1">
                    <c:v>Naturrasen, Dränschichtbauweise, 7420 m2</c:v>
                  </c:pt>
                  <c:pt idx="2">
                    <c:v>Kunststoffrasen, unverfüllt, 7420 m2</c:v>
                  </c:pt>
                  <c:pt idx="3">
                    <c:v>Kunststoffrasen, verfüllt, 7420 m2</c:v>
                  </c:pt>
                  <c:pt idx="4">
                    <c:v>Kunststoffrasen, verfüllt mit Kork, 7420 m2</c:v>
                  </c:pt>
                  <c:pt idx="5">
                    <c:v>Naturrasen, bodennah, 7420 m2</c:v>
                  </c:pt>
                  <c:pt idx="6">
                    <c:v>Naturrasen, Dränschichtbauweise, 7420 m2</c:v>
                  </c:pt>
                  <c:pt idx="7">
                    <c:v>Kunststoffrasen, unverfüllt, 7420 m2</c:v>
                  </c:pt>
                  <c:pt idx="8">
                    <c:v>Kunststoffrasen, verfüllt, 7420 m2</c:v>
                  </c:pt>
                  <c:pt idx="9">
                    <c:v>Kunststoffrasen, verfüllt mit Kork, 7420 m2</c:v>
                  </c:pt>
                </c:lvl>
                <c:lvl>
                  <c:pt idx="0">
                    <c:v>Ihre Eingabe</c:v>
                  </c:pt>
                  <c:pt idx="5">
                    <c:v>Standard</c:v>
                  </c:pt>
                </c:lvl>
              </c:multiLvlStrCache>
            </c:multiLvlStrRef>
          </c:cat>
          <c:val>
            <c:numRef>
              <c:f>Inventory!$Z$96:$AK$96</c:f>
              <c:numCache>
                <c:formatCode>#,##0_ ;\-#,##0\ </c:formatCode>
                <c:ptCount val="10"/>
                <c:pt idx="0">
                  <c:v>9150000</c:v>
                </c:pt>
                <c:pt idx="1">
                  <c:v>9150000</c:v>
                </c:pt>
                <c:pt idx="2">
                  <c:v>0</c:v>
                </c:pt>
                <c:pt idx="3">
                  <c:v>0</c:v>
                </c:pt>
                <c:pt idx="4">
                  <c:v>0</c:v>
                </c:pt>
                <c:pt idx="5">
                  <c:v>9150000</c:v>
                </c:pt>
                <c:pt idx="6">
                  <c:v>9150000</c:v>
                </c:pt>
                <c:pt idx="7">
                  <c:v>0</c:v>
                </c:pt>
                <c:pt idx="8">
                  <c:v>0</c:v>
                </c:pt>
                <c:pt idx="9">
                  <c:v>0</c:v>
                </c:pt>
              </c:numCache>
            </c:numRef>
          </c:val>
          <c:extLst>
            <c:ext xmlns:c16="http://schemas.microsoft.com/office/drawing/2014/chart" uri="{C3380CC4-5D6E-409C-BE32-E72D297353CC}">
              <c16:uniqueId val="{0000002B-E9A9-426F-85C9-ADC77A612137}"/>
            </c:ext>
          </c:extLst>
        </c:ser>
        <c:ser>
          <c:idx val="4"/>
          <c:order val="4"/>
          <c:tx>
            <c:strRef>
              <c:f>Inventory!$Y$97</c:f>
              <c:strCache>
                <c:ptCount val="1"/>
                <c:pt idx="0">
                  <c:v>Pflege - Mähen</c:v>
                </c:pt>
              </c:strCache>
            </c:strRef>
          </c:tx>
          <c:spPr>
            <a:solidFill>
              <a:schemeClr val="accent6"/>
            </a:solidFill>
            <a:ln>
              <a:noFill/>
            </a:ln>
            <a:effectLst/>
          </c:spPr>
          <c:invertIfNegative val="0"/>
          <c:cat>
            <c:multiLvlStrRef>
              <c:f>Inventory!$Z$91:$AK$92</c:f>
              <c:multiLvlStrCache>
                <c:ptCount val="10"/>
                <c:lvl>
                  <c:pt idx="0">
                    <c:v>Naturrasen, bodennah, 7420 m2</c:v>
                  </c:pt>
                  <c:pt idx="1">
                    <c:v>Naturrasen, Dränschichtbauweise, 7420 m2</c:v>
                  </c:pt>
                  <c:pt idx="2">
                    <c:v>Kunststoffrasen, unverfüllt, 7420 m2</c:v>
                  </c:pt>
                  <c:pt idx="3">
                    <c:v>Kunststoffrasen, verfüllt, 7420 m2</c:v>
                  </c:pt>
                  <c:pt idx="4">
                    <c:v>Kunststoffrasen, verfüllt mit Kork, 7420 m2</c:v>
                  </c:pt>
                  <c:pt idx="5">
                    <c:v>Naturrasen, bodennah, 7420 m2</c:v>
                  </c:pt>
                  <c:pt idx="6">
                    <c:v>Naturrasen, Dränschichtbauweise, 7420 m2</c:v>
                  </c:pt>
                  <c:pt idx="7">
                    <c:v>Kunststoffrasen, unverfüllt, 7420 m2</c:v>
                  </c:pt>
                  <c:pt idx="8">
                    <c:v>Kunststoffrasen, verfüllt, 7420 m2</c:v>
                  </c:pt>
                  <c:pt idx="9">
                    <c:v>Kunststoffrasen, verfüllt mit Kork, 7420 m2</c:v>
                  </c:pt>
                </c:lvl>
                <c:lvl>
                  <c:pt idx="0">
                    <c:v>Ihre Eingabe</c:v>
                  </c:pt>
                  <c:pt idx="5">
                    <c:v>Standard</c:v>
                  </c:pt>
                </c:lvl>
              </c:multiLvlStrCache>
            </c:multiLvlStrRef>
          </c:cat>
          <c:val>
            <c:numRef>
              <c:f>Inventory!$Z$97:$AK$97</c:f>
              <c:numCache>
                <c:formatCode>#,##0_ ;\-#,##0\ </c:formatCode>
                <c:ptCount val="10"/>
                <c:pt idx="0">
                  <c:v>3680000</c:v>
                </c:pt>
                <c:pt idx="1">
                  <c:v>3680000</c:v>
                </c:pt>
                <c:pt idx="2">
                  <c:v>0</c:v>
                </c:pt>
                <c:pt idx="3">
                  <c:v>0</c:v>
                </c:pt>
                <c:pt idx="4">
                  <c:v>0</c:v>
                </c:pt>
                <c:pt idx="5">
                  <c:v>3680000</c:v>
                </c:pt>
                <c:pt idx="6">
                  <c:v>3680000</c:v>
                </c:pt>
                <c:pt idx="7">
                  <c:v>0</c:v>
                </c:pt>
                <c:pt idx="8">
                  <c:v>0</c:v>
                </c:pt>
                <c:pt idx="9">
                  <c:v>0</c:v>
                </c:pt>
              </c:numCache>
            </c:numRef>
          </c:val>
          <c:extLst>
            <c:ext xmlns:c16="http://schemas.microsoft.com/office/drawing/2014/chart" uri="{C3380CC4-5D6E-409C-BE32-E72D297353CC}">
              <c16:uniqueId val="{0000002C-E9A9-426F-85C9-ADC77A612137}"/>
            </c:ext>
          </c:extLst>
        </c:ser>
        <c:ser>
          <c:idx val="5"/>
          <c:order val="5"/>
          <c:tx>
            <c:strRef>
              <c:f>Inventory!$Y$98</c:f>
              <c:strCache>
                <c:ptCount val="1"/>
                <c:pt idx="0">
                  <c:v>Andere Pflege</c:v>
                </c:pt>
              </c:strCache>
            </c:strRef>
          </c:tx>
          <c:spPr>
            <a:solidFill>
              <a:schemeClr val="accent6">
                <a:lumMod val="60000"/>
                <a:lumOff val="40000"/>
              </a:schemeClr>
            </a:solidFill>
            <a:ln>
              <a:noFill/>
            </a:ln>
            <a:effectLst/>
          </c:spPr>
          <c:invertIfNegative val="0"/>
          <c:cat>
            <c:multiLvlStrRef>
              <c:f>Inventory!$Z$91:$AK$92</c:f>
              <c:multiLvlStrCache>
                <c:ptCount val="10"/>
                <c:lvl>
                  <c:pt idx="0">
                    <c:v>Naturrasen, bodennah, 7420 m2</c:v>
                  </c:pt>
                  <c:pt idx="1">
                    <c:v>Naturrasen, Dränschichtbauweise, 7420 m2</c:v>
                  </c:pt>
                  <c:pt idx="2">
                    <c:v>Kunststoffrasen, unverfüllt, 7420 m2</c:v>
                  </c:pt>
                  <c:pt idx="3">
                    <c:v>Kunststoffrasen, verfüllt, 7420 m2</c:v>
                  </c:pt>
                  <c:pt idx="4">
                    <c:v>Kunststoffrasen, verfüllt mit Kork, 7420 m2</c:v>
                  </c:pt>
                  <c:pt idx="5">
                    <c:v>Naturrasen, bodennah, 7420 m2</c:v>
                  </c:pt>
                  <c:pt idx="6">
                    <c:v>Naturrasen, Dränschichtbauweise, 7420 m2</c:v>
                  </c:pt>
                  <c:pt idx="7">
                    <c:v>Kunststoffrasen, unverfüllt, 7420 m2</c:v>
                  </c:pt>
                  <c:pt idx="8">
                    <c:v>Kunststoffrasen, verfüllt, 7420 m2</c:v>
                  </c:pt>
                  <c:pt idx="9">
                    <c:v>Kunststoffrasen, verfüllt mit Kork, 7420 m2</c:v>
                  </c:pt>
                </c:lvl>
                <c:lvl>
                  <c:pt idx="0">
                    <c:v>Ihre Eingabe</c:v>
                  </c:pt>
                  <c:pt idx="5">
                    <c:v>Standard</c:v>
                  </c:pt>
                </c:lvl>
              </c:multiLvlStrCache>
            </c:multiLvlStrRef>
          </c:cat>
          <c:val>
            <c:numRef>
              <c:f>Inventory!$Z$98:$AK$98</c:f>
              <c:numCache>
                <c:formatCode>#,##0_ ;\-#,##0\ </c:formatCode>
                <c:ptCount val="10"/>
                <c:pt idx="0">
                  <c:v>13800000</c:v>
                </c:pt>
                <c:pt idx="1">
                  <c:v>13800000</c:v>
                </c:pt>
                <c:pt idx="2">
                  <c:v>835000</c:v>
                </c:pt>
                <c:pt idx="3">
                  <c:v>835000</c:v>
                </c:pt>
                <c:pt idx="4">
                  <c:v>835000</c:v>
                </c:pt>
                <c:pt idx="5">
                  <c:v>13800000</c:v>
                </c:pt>
                <c:pt idx="6">
                  <c:v>13800000</c:v>
                </c:pt>
                <c:pt idx="7">
                  <c:v>835000</c:v>
                </c:pt>
                <c:pt idx="8">
                  <c:v>835000</c:v>
                </c:pt>
                <c:pt idx="9">
                  <c:v>835000</c:v>
                </c:pt>
              </c:numCache>
            </c:numRef>
          </c:val>
          <c:extLst>
            <c:ext xmlns:c16="http://schemas.microsoft.com/office/drawing/2014/chart" uri="{C3380CC4-5D6E-409C-BE32-E72D297353CC}">
              <c16:uniqueId val="{0000002D-E9A9-426F-85C9-ADC77A612137}"/>
            </c:ext>
          </c:extLst>
        </c:ser>
        <c:ser>
          <c:idx val="6"/>
          <c:order val="6"/>
          <c:tx>
            <c:strRef>
              <c:f>Inventory!$Y$99</c:f>
              <c:strCache>
                <c:ptCount val="1"/>
                <c:pt idx="0">
                  <c:v>Nachfüllen Granulat</c:v>
                </c:pt>
              </c:strCache>
            </c:strRef>
          </c:tx>
          <c:spPr>
            <a:solidFill>
              <a:schemeClr val="bg1">
                <a:lumMod val="65000"/>
              </a:schemeClr>
            </a:solidFill>
            <a:ln>
              <a:noFill/>
            </a:ln>
            <a:effectLst/>
          </c:spPr>
          <c:invertIfNegative val="0"/>
          <c:cat>
            <c:multiLvlStrRef>
              <c:f>Inventory!$Z$91:$AK$92</c:f>
              <c:multiLvlStrCache>
                <c:ptCount val="10"/>
                <c:lvl>
                  <c:pt idx="0">
                    <c:v>Naturrasen, bodennah, 7420 m2</c:v>
                  </c:pt>
                  <c:pt idx="1">
                    <c:v>Naturrasen, Dränschichtbauweise, 7420 m2</c:v>
                  </c:pt>
                  <c:pt idx="2">
                    <c:v>Kunststoffrasen, unverfüllt, 7420 m2</c:v>
                  </c:pt>
                  <c:pt idx="3">
                    <c:v>Kunststoffrasen, verfüllt, 7420 m2</c:v>
                  </c:pt>
                  <c:pt idx="4">
                    <c:v>Kunststoffrasen, verfüllt mit Kork, 7420 m2</c:v>
                  </c:pt>
                  <c:pt idx="5">
                    <c:v>Naturrasen, bodennah, 7420 m2</c:v>
                  </c:pt>
                  <c:pt idx="6">
                    <c:v>Naturrasen, Dränschichtbauweise, 7420 m2</c:v>
                  </c:pt>
                  <c:pt idx="7">
                    <c:v>Kunststoffrasen, unverfüllt, 7420 m2</c:v>
                  </c:pt>
                  <c:pt idx="8">
                    <c:v>Kunststoffrasen, verfüllt, 7420 m2</c:v>
                  </c:pt>
                  <c:pt idx="9">
                    <c:v>Kunststoffrasen, verfüllt mit Kork, 7420 m2</c:v>
                  </c:pt>
                </c:lvl>
                <c:lvl>
                  <c:pt idx="0">
                    <c:v>Ihre Eingabe</c:v>
                  </c:pt>
                  <c:pt idx="5">
                    <c:v>Standard</c:v>
                  </c:pt>
                </c:lvl>
              </c:multiLvlStrCache>
            </c:multiLvlStrRef>
          </c:cat>
          <c:val>
            <c:numRef>
              <c:f>Inventory!$Z$99:$AK$99</c:f>
              <c:numCache>
                <c:formatCode>#,##0_ ;\-#,##0\ </c:formatCode>
                <c:ptCount val="10"/>
                <c:pt idx="0">
                  <c:v>0</c:v>
                </c:pt>
                <c:pt idx="1">
                  <c:v>0</c:v>
                </c:pt>
                <c:pt idx="2">
                  <c:v>0</c:v>
                </c:pt>
                <c:pt idx="3">
                  <c:v>11500000</c:v>
                </c:pt>
                <c:pt idx="4">
                  <c:v>2010000</c:v>
                </c:pt>
                <c:pt idx="5">
                  <c:v>0</c:v>
                </c:pt>
                <c:pt idx="6">
                  <c:v>0</c:v>
                </c:pt>
                <c:pt idx="7">
                  <c:v>0</c:v>
                </c:pt>
                <c:pt idx="8">
                  <c:v>11500000</c:v>
                </c:pt>
                <c:pt idx="9">
                  <c:v>2010000</c:v>
                </c:pt>
              </c:numCache>
            </c:numRef>
          </c:val>
          <c:extLst>
            <c:ext xmlns:c16="http://schemas.microsoft.com/office/drawing/2014/chart" uri="{C3380CC4-5D6E-409C-BE32-E72D297353CC}">
              <c16:uniqueId val="{0000002E-E9A9-426F-85C9-ADC77A612137}"/>
            </c:ext>
          </c:extLst>
        </c:ser>
        <c:ser>
          <c:idx val="7"/>
          <c:order val="7"/>
          <c:tx>
            <c:strRef>
              <c:f>Inventory!$Y$100</c:f>
              <c:strCache>
                <c:ptCount val="1"/>
                <c:pt idx="0">
                  <c:v>Entsorgung</c:v>
                </c:pt>
              </c:strCache>
            </c:strRef>
          </c:tx>
          <c:spPr>
            <a:solidFill>
              <a:schemeClr val="bg1">
                <a:lumMod val="85000"/>
              </a:schemeClr>
            </a:solidFill>
            <a:ln>
              <a:noFill/>
            </a:ln>
            <a:effectLst/>
          </c:spPr>
          <c:invertIfNegative val="0"/>
          <c:cat>
            <c:multiLvlStrRef>
              <c:f>Inventory!$Z$91:$AK$92</c:f>
              <c:multiLvlStrCache>
                <c:ptCount val="10"/>
                <c:lvl>
                  <c:pt idx="0">
                    <c:v>Naturrasen, bodennah, 7420 m2</c:v>
                  </c:pt>
                  <c:pt idx="1">
                    <c:v>Naturrasen, Dränschichtbauweise, 7420 m2</c:v>
                  </c:pt>
                  <c:pt idx="2">
                    <c:v>Kunststoffrasen, unverfüllt, 7420 m2</c:v>
                  </c:pt>
                  <c:pt idx="3">
                    <c:v>Kunststoffrasen, verfüllt, 7420 m2</c:v>
                  </c:pt>
                  <c:pt idx="4">
                    <c:v>Kunststoffrasen, verfüllt mit Kork, 7420 m2</c:v>
                  </c:pt>
                  <c:pt idx="5">
                    <c:v>Naturrasen, bodennah, 7420 m2</c:v>
                  </c:pt>
                  <c:pt idx="6">
                    <c:v>Naturrasen, Dränschichtbauweise, 7420 m2</c:v>
                  </c:pt>
                  <c:pt idx="7">
                    <c:v>Kunststoffrasen, unverfüllt, 7420 m2</c:v>
                  </c:pt>
                  <c:pt idx="8">
                    <c:v>Kunststoffrasen, verfüllt, 7420 m2</c:v>
                  </c:pt>
                  <c:pt idx="9">
                    <c:v>Kunststoffrasen, verfüllt mit Kork, 7420 m2</c:v>
                  </c:pt>
                </c:lvl>
                <c:lvl>
                  <c:pt idx="0">
                    <c:v>Ihre Eingabe</c:v>
                  </c:pt>
                  <c:pt idx="5">
                    <c:v>Standard</c:v>
                  </c:pt>
                </c:lvl>
              </c:multiLvlStrCache>
            </c:multiLvlStrRef>
          </c:cat>
          <c:val>
            <c:numRef>
              <c:f>Inventory!$Z$100:$AK$100</c:f>
              <c:numCache>
                <c:formatCode>#,##0_ ;\-#,##0\ </c:formatCode>
                <c:ptCount val="10"/>
                <c:pt idx="0">
                  <c:v>611000</c:v>
                </c:pt>
                <c:pt idx="1">
                  <c:v>3410000</c:v>
                </c:pt>
                <c:pt idx="2">
                  <c:v>19500000</c:v>
                </c:pt>
                <c:pt idx="3">
                  <c:v>23700000</c:v>
                </c:pt>
                <c:pt idx="4">
                  <c:v>23700000</c:v>
                </c:pt>
                <c:pt idx="5">
                  <c:v>611000</c:v>
                </c:pt>
                <c:pt idx="6">
                  <c:v>3410000</c:v>
                </c:pt>
                <c:pt idx="7">
                  <c:v>19500000</c:v>
                </c:pt>
                <c:pt idx="8">
                  <c:v>23700000</c:v>
                </c:pt>
                <c:pt idx="9">
                  <c:v>23700000</c:v>
                </c:pt>
              </c:numCache>
            </c:numRef>
          </c:val>
          <c:extLst>
            <c:ext xmlns:c16="http://schemas.microsoft.com/office/drawing/2014/chart" uri="{C3380CC4-5D6E-409C-BE32-E72D297353CC}">
              <c16:uniqueId val="{0000002F-E9A9-426F-85C9-ADC77A612137}"/>
            </c:ext>
          </c:extLst>
        </c:ser>
        <c:ser>
          <c:idx val="8"/>
          <c:order val="8"/>
          <c:tx>
            <c:strRef>
              <c:f>Inventory!$Y$101</c:f>
              <c:strCache>
                <c:ptCount val="1"/>
                <c:pt idx="0">
                  <c:v>Mikroplastik in Umwelt</c:v>
                </c:pt>
              </c:strCache>
            </c:strRef>
          </c:tx>
          <c:spPr>
            <a:noFill/>
            <a:ln w="19050">
              <a:solidFill>
                <a:schemeClr val="bg1">
                  <a:lumMod val="50000"/>
                </a:schemeClr>
              </a:solidFill>
              <a:prstDash val="sysDash"/>
            </a:ln>
            <a:effectLst/>
          </c:spPr>
          <c:invertIfNegative val="0"/>
          <c:cat>
            <c:multiLvlStrRef>
              <c:f>Inventory!$Z$91:$AK$92</c:f>
              <c:multiLvlStrCache>
                <c:ptCount val="10"/>
                <c:lvl>
                  <c:pt idx="0">
                    <c:v>Naturrasen, bodennah, 7420 m2</c:v>
                  </c:pt>
                  <c:pt idx="1">
                    <c:v>Naturrasen, Dränschichtbauweise, 7420 m2</c:v>
                  </c:pt>
                  <c:pt idx="2">
                    <c:v>Kunststoffrasen, unverfüllt, 7420 m2</c:v>
                  </c:pt>
                  <c:pt idx="3">
                    <c:v>Kunststoffrasen, verfüllt, 7420 m2</c:v>
                  </c:pt>
                  <c:pt idx="4">
                    <c:v>Kunststoffrasen, verfüllt mit Kork, 7420 m2</c:v>
                  </c:pt>
                  <c:pt idx="5">
                    <c:v>Naturrasen, bodennah, 7420 m2</c:v>
                  </c:pt>
                  <c:pt idx="6">
                    <c:v>Naturrasen, Dränschichtbauweise, 7420 m2</c:v>
                  </c:pt>
                  <c:pt idx="7">
                    <c:v>Kunststoffrasen, unverfüllt, 7420 m2</c:v>
                  </c:pt>
                  <c:pt idx="8">
                    <c:v>Kunststoffrasen, verfüllt, 7420 m2</c:v>
                  </c:pt>
                  <c:pt idx="9">
                    <c:v>Kunststoffrasen, verfüllt mit Kork, 7420 m2</c:v>
                  </c:pt>
                </c:lvl>
                <c:lvl>
                  <c:pt idx="0">
                    <c:v>Ihre Eingabe</c:v>
                  </c:pt>
                  <c:pt idx="5">
                    <c:v>Standard</c:v>
                  </c:pt>
                </c:lvl>
              </c:multiLvlStrCache>
            </c:multiLvlStrRef>
          </c:cat>
          <c:val>
            <c:numRef>
              <c:f>Inventory!$Z$101:$AK$101</c:f>
              <c:numCache>
                <c:formatCode>#,##0_ ;\-#,##0\ </c:formatCode>
                <c:ptCount val="10"/>
                <c:pt idx="0">
                  <c:v>0</c:v>
                </c:pt>
                <c:pt idx="1">
                  <c:v>0</c:v>
                </c:pt>
                <c:pt idx="2">
                  <c:v>20200000</c:v>
                </c:pt>
                <c:pt idx="3">
                  <c:v>33000000</c:v>
                </c:pt>
                <c:pt idx="4">
                  <c:v>3960000</c:v>
                </c:pt>
                <c:pt idx="5">
                  <c:v>0</c:v>
                </c:pt>
                <c:pt idx="6">
                  <c:v>0</c:v>
                </c:pt>
                <c:pt idx="7">
                  <c:v>20200000</c:v>
                </c:pt>
                <c:pt idx="8">
                  <c:v>33000000</c:v>
                </c:pt>
                <c:pt idx="9">
                  <c:v>3960000</c:v>
                </c:pt>
              </c:numCache>
            </c:numRef>
          </c:val>
          <c:extLst>
            <c:ext xmlns:c16="http://schemas.microsoft.com/office/drawing/2014/chart" uri="{C3380CC4-5D6E-409C-BE32-E72D297353CC}">
              <c16:uniqueId val="{00000014-E389-BB49-9888-FBEBB1C11EFB}"/>
            </c:ext>
          </c:extLst>
        </c:ser>
        <c:dLbls>
          <c:showLegendKey val="0"/>
          <c:showVal val="0"/>
          <c:showCatName val="0"/>
          <c:showSerName val="0"/>
          <c:showPercent val="0"/>
          <c:showBubbleSize val="0"/>
        </c:dLbls>
        <c:gapWidth val="20"/>
        <c:overlap val="100"/>
        <c:axId val="679823400"/>
        <c:axId val="679823072"/>
      </c:barChart>
      <c:catAx>
        <c:axId val="6798234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679823072"/>
        <c:crosses val="autoZero"/>
        <c:auto val="1"/>
        <c:lblAlgn val="ctr"/>
        <c:lblOffset val="100"/>
        <c:noMultiLvlLbl val="0"/>
      </c:catAx>
      <c:valAx>
        <c:axId val="679823072"/>
        <c:scaling>
          <c:orientation val="minMax"/>
        </c:scaling>
        <c:delete val="0"/>
        <c:axPos val="t"/>
        <c:majorGridlines>
          <c:spPr>
            <a:ln w="9525" cap="flat" cmpd="sng" algn="ctr">
              <a:solidFill>
                <a:schemeClr val="tx1">
                  <a:lumMod val="15000"/>
                  <a:lumOff val="85000"/>
                </a:schemeClr>
              </a:solidFill>
              <a:round/>
            </a:ln>
            <a:effectLst/>
          </c:spPr>
        </c:majorGridlines>
        <c:title>
          <c:tx>
            <c:strRef>
              <c:f>Kennwertmodell!$B$88</c:f>
              <c:strCache>
                <c:ptCount val="1"/>
                <c:pt idx="0">
                  <c:v>Gesamtumweltbelastung in UBP pro Fläche und Jahr</c:v>
                </c:pt>
              </c:strCache>
            </c:strRef>
          </c:tx>
          <c:layout>
            <c:manualLayout>
              <c:xMode val="edge"/>
              <c:yMode val="edge"/>
              <c:x val="0.41699910714285715"/>
              <c:y val="4.6411944444444443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title>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679823400"/>
        <c:crosses val="autoZero"/>
        <c:crossBetween val="between"/>
      </c:valAx>
      <c:spPr>
        <a:noFill/>
        <a:ln>
          <a:solidFill>
            <a:schemeClr val="bg1">
              <a:lumMod val="75000"/>
            </a:schemeClr>
          </a:solidFill>
        </a:ln>
        <a:effectLst/>
      </c:spPr>
    </c:plotArea>
    <c:legend>
      <c:legendPos val="b"/>
      <c:layout>
        <c:manualLayout>
          <c:xMode val="edge"/>
          <c:yMode val="edge"/>
          <c:x val="5.5730188437472364E-2"/>
          <c:y val="0.85269028871391073"/>
          <c:w val="0.8647581580218453"/>
          <c:h val="8.665274376071104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sz="1600"/>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Carbotech Avenir" panose="020B0503020203020204" pitchFamily="34" charset="77"/>
              <a:ea typeface="+mn-ea"/>
              <a:cs typeface="+mn-cs"/>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cat>
            <c:multiLvlStrRef>
              <c:f>'für Merkblatt'!$A$45:$B$50</c:f>
              <c:multiLvlStrCache>
                <c:ptCount val="6"/>
                <c:lvl>
                  <c:pt idx="0">
                    <c:v>500 h</c:v>
                  </c:pt>
                  <c:pt idx="1">
                    <c:v>800 h</c:v>
                  </c:pt>
                  <c:pt idx="2">
                    <c:v>800 h</c:v>
                  </c:pt>
                  <c:pt idx="3">
                    <c:v>800 h</c:v>
                  </c:pt>
                  <c:pt idx="4">
                    <c:v>800 h</c:v>
                  </c:pt>
                  <c:pt idx="5">
                    <c:v>800 h</c:v>
                  </c:pt>
                </c:lvl>
                <c:lvl>
                  <c:pt idx="0">
                    <c:v>Naturrasen, bodennah, 7420 m2</c:v>
                  </c:pt>
                  <c:pt idx="2">
                    <c:v>Naturrasen, Dränschichtbauweise, 7420 m2</c:v>
                  </c:pt>
                  <c:pt idx="3">
                    <c:v>Kunststoffrasen, unverfüllt, 7420 m2</c:v>
                  </c:pt>
                  <c:pt idx="4">
                    <c:v>Kunststoffrasen, verfüllt, 7420 m2</c:v>
                  </c:pt>
                  <c:pt idx="5">
                    <c:v>Kunststoffrasen, verfüllt mit Kork, 7420 m2</c:v>
                  </c:pt>
                </c:lvl>
              </c:multiLvlStrCache>
            </c:multiLvlStrRef>
          </c:cat>
          <c:val>
            <c:numRef>
              <c:f>'für Merkblatt'!$C$45:$C$50</c:f>
              <c:numCache>
                <c:formatCode>General</c:formatCode>
                <c:ptCount val="6"/>
                <c:pt idx="0">
                  <c:v>119000</c:v>
                </c:pt>
                <c:pt idx="1">
                  <c:v>74500</c:v>
                </c:pt>
                <c:pt idx="2">
                  <c:v>93000</c:v>
                </c:pt>
                <c:pt idx="3">
                  <c:v>170000</c:v>
                </c:pt>
                <c:pt idx="4">
                  <c:v>238000</c:v>
                </c:pt>
                <c:pt idx="5">
                  <c:v>185000</c:v>
                </c:pt>
              </c:numCache>
            </c:numRef>
          </c:val>
          <c:extLst>
            <c:ext xmlns:c16="http://schemas.microsoft.com/office/drawing/2014/chart" uri="{C3380CC4-5D6E-409C-BE32-E72D297353CC}">
              <c16:uniqueId val="{00000000-28F1-4242-BCBD-9B1733C67882}"/>
            </c:ext>
          </c:extLst>
        </c:ser>
        <c:dLbls>
          <c:showLegendKey val="0"/>
          <c:showVal val="0"/>
          <c:showCatName val="0"/>
          <c:showSerName val="0"/>
          <c:showPercent val="0"/>
          <c:showBubbleSize val="0"/>
        </c:dLbls>
        <c:gapWidth val="219"/>
        <c:overlap val="-27"/>
        <c:axId val="16720656"/>
        <c:axId val="16242960"/>
      </c:barChart>
      <c:catAx>
        <c:axId val="16720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16242960"/>
        <c:crosses val="autoZero"/>
        <c:auto val="1"/>
        <c:lblAlgn val="ctr"/>
        <c:lblOffset val="100"/>
        <c:noMultiLvlLbl val="0"/>
      </c:catAx>
      <c:valAx>
        <c:axId val="162429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167206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latin typeface="Carbotech Avenir" panose="020B0503020203020204" pitchFamily="34" charset="77"/>
        </a:defRPr>
      </a:pPr>
      <a:endParaRPr lang="de-DE"/>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753861030529082"/>
          <c:y val="9.1996671147813847E-2"/>
          <c:w val="0.71316314408067405"/>
          <c:h val="0.8758995369481255"/>
        </c:manualLayout>
      </c:layout>
      <c:barChart>
        <c:barDir val="bar"/>
        <c:grouping val="stacked"/>
        <c:varyColors val="0"/>
        <c:ser>
          <c:idx val="9"/>
          <c:order val="0"/>
          <c:tx>
            <c:strRef>
              <c:f>'für Merkblatt'!$T$3</c:f>
              <c:strCache>
                <c:ptCount val="1"/>
                <c:pt idx="0">
                  <c:v>Total</c:v>
                </c:pt>
              </c:strCache>
            </c:strRef>
          </c:tx>
          <c:spPr>
            <a:solidFill>
              <a:schemeClr val="accent5"/>
            </a:solidFill>
            <a:ln>
              <a:noFill/>
            </a:ln>
            <a:effectLst/>
          </c:spPr>
          <c:invertIfNegative val="0"/>
          <c:errBars>
            <c:errBarType val="both"/>
            <c:errValType val="percentage"/>
            <c:noEndCap val="0"/>
            <c:val val="20"/>
            <c:spPr>
              <a:noFill/>
              <a:ln w="9525" cap="flat" cmpd="sng" algn="ctr">
                <a:solidFill>
                  <a:schemeClr val="tx1">
                    <a:lumMod val="65000"/>
                    <a:lumOff val="35000"/>
                  </a:schemeClr>
                </a:solidFill>
                <a:round/>
              </a:ln>
              <a:effectLst/>
            </c:spPr>
          </c:errBars>
          <c:cat>
            <c:strRef>
              <c:f>'für Merkblatt'!$U$2:$Y$2</c:f>
              <c:strCache>
                <c:ptCount val="5"/>
                <c:pt idx="0">
                  <c:v>Naturrasen,
bodennah</c:v>
                </c:pt>
                <c:pt idx="1">
                  <c:v>Naturrasen,
Dränschicht</c:v>
                </c:pt>
                <c:pt idx="2">
                  <c:v>Kunstrasen,
unverfüllt</c:v>
                </c:pt>
                <c:pt idx="3">
                  <c:v>Kunstrasen,
verfüllt</c:v>
                </c:pt>
                <c:pt idx="4">
                  <c:v>Kunstrasen,
verfüllt mit Kork</c:v>
                </c:pt>
              </c:strCache>
            </c:strRef>
          </c:cat>
          <c:val>
            <c:numRef>
              <c:f>'für Merkblatt'!$U$3:$Y$3</c:f>
              <c:numCache>
                <c:formatCode>General</c:formatCode>
                <c:ptCount val="5"/>
                <c:pt idx="0">
                  <c:v>59571000</c:v>
                </c:pt>
                <c:pt idx="1">
                  <c:v>74370000</c:v>
                </c:pt>
                <c:pt idx="2">
                  <c:v>136135000</c:v>
                </c:pt>
                <c:pt idx="3">
                  <c:v>190335000</c:v>
                </c:pt>
                <c:pt idx="4">
                  <c:v>147905000</c:v>
                </c:pt>
              </c:numCache>
            </c:numRef>
          </c:val>
          <c:extLst>
            <c:ext xmlns:c16="http://schemas.microsoft.com/office/drawing/2014/chart" uri="{C3380CC4-5D6E-409C-BE32-E72D297353CC}">
              <c16:uniqueId val="{0000001D-8EA5-EF4B-8E17-BB984036FFBE}"/>
            </c:ext>
          </c:extLst>
        </c:ser>
        <c:dLbls>
          <c:showLegendKey val="0"/>
          <c:showVal val="0"/>
          <c:showCatName val="0"/>
          <c:showSerName val="0"/>
          <c:showPercent val="0"/>
          <c:showBubbleSize val="0"/>
        </c:dLbls>
        <c:gapWidth val="20"/>
        <c:overlap val="100"/>
        <c:axId val="679823400"/>
        <c:axId val="679823072"/>
      </c:barChart>
      <c:catAx>
        <c:axId val="6798234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679823072"/>
        <c:crosses val="autoZero"/>
        <c:auto val="1"/>
        <c:lblAlgn val="ctr"/>
        <c:lblOffset val="100"/>
        <c:noMultiLvlLbl val="0"/>
      </c:catAx>
      <c:valAx>
        <c:axId val="679823072"/>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679823400"/>
        <c:crosses val="autoZero"/>
        <c:crossBetween val="between"/>
      </c:valAx>
      <c:spPr>
        <a:noFill/>
        <a:ln>
          <a:solidFill>
            <a:schemeClr val="bg1">
              <a:lumMod val="75000"/>
            </a:schemeClr>
          </a:solidFill>
        </a:ln>
        <a:effectLst/>
      </c:spPr>
    </c:plotArea>
    <c:plotVisOnly val="1"/>
    <c:dispBlanksAs val="gap"/>
    <c:showDLblsOverMax val="0"/>
  </c:chart>
  <c:spPr>
    <a:solidFill>
      <a:schemeClr val="bg1"/>
    </a:solidFill>
    <a:ln w="9525" cap="flat" cmpd="sng" algn="ctr">
      <a:noFill/>
      <a:round/>
    </a:ln>
    <a:effectLst/>
  </c:spPr>
  <c:txPr>
    <a:bodyPr/>
    <a:lstStyle/>
    <a:p>
      <a:pPr>
        <a:defRPr sz="1600">
          <a:latin typeface="Carbotech Avenir" panose="020B0503020203020204" pitchFamily="34" charset="77"/>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091288828544725"/>
          <c:y val="0.15703730215541239"/>
          <c:w val="0.61400942284271143"/>
          <c:h val="0.63213373896444758"/>
        </c:manualLayout>
      </c:layout>
      <c:barChart>
        <c:barDir val="bar"/>
        <c:grouping val="stacked"/>
        <c:varyColors val="0"/>
        <c:ser>
          <c:idx val="0"/>
          <c:order val="0"/>
          <c:tx>
            <c:strRef>
              <c:f>Inventory!$Y$107</c:f>
              <c:strCache>
                <c:ptCount val="1"/>
                <c:pt idx="0">
                  <c:v>Erstellung</c:v>
                </c:pt>
              </c:strCache>
            </c:strRef>
          </c:tx>
          <c:spPr>
            <a:solidFill>
              <a:schemeClr val="accent5"/>
            </a:solidFill>
            <a:ln>
              <a:noFill/>
            </a:ln>
            <a:effectLst/>
          </c:spPr>
          <c:invertIfNegative val="0"/>
          <c:dPt>
            <c:idx val="0"/>
            <c:invertIfNegative val="0"/>
            <c:bubble3D val="0"/>
            <c:extLst>
              <c:ext xmlns:c16="http://schemas.microsoft.com/office/drawing/2014/chart" uri="{C3380CC4-5D6E-409C-BE32-E72D297353CC}">
                <c16:uniqueId val="{00000001-CCA5-40C2-93D0-83AD81CD6725}"/>
              </c:ext>
            </c:extLst>
          </c:dPt>
          <c:dPt>
            <c:idx val="1"/>
            <c:invertIfNegative val="0"/>
            <c:bubble3D val="0"/>
            <c:extLst>
              <c:ext xmlns:c16="http://schemas.microsoft.com/office/drawing/2014/chart" uri="{C3380CC4-5D6E-409C-BE32-E72D297353CC}">
                <c16:uniqueId val="{00000003-CCA5-40C2-93D0-83AD81CD6725}"/>
              </c:ext>
            </c:extLst>
          </c:dPt>
          <c:dPt>
            <c:idx val="2"/>
            <c:invertIfNegative val="0"/>
            <c:bubble3D val="0"/>
            <c:extLst>
              <c:ext xmlns:c16="http://schemas.microsoft.com/office/drawing/2014/chart" uri="{C3380CC4-5D6E-409C-BE32-E72D297353CC}">
                <c16:uniqueId val="{00000005-CCA5-40C2-93D0-83AD81CD6725}"/>
              </c:ext>
            </c:extLst>
          </c:dPt>
          <c:dPt>
            <c:idx val="3"/>
            <c:invertIfNegative val="0"/>
            <c:bubble3D val="0"/>
            <c:extLst>
              <c:ext xmlns:c16="http://schemas.microsoft.com/office/drawing/2014/chart" uri="{C3380CC4-5D6E-409C-BE32-E72D297353CC}">
                <c16:uniqueId val="{00000007-CCA5-40C2-93D0-83AD81CD6725}"/>
              </c:ext>
            </c:extLst>
          </c:dPt>
          <c:dPt>
            <c:idx val="4"/>
            <c:invertIfNegative val="0"/>
            <c:bubble3D val="0"/>
            <c:extLst>
              <c:ext xmlns:c16="http://schemas.microsoft.com/office/drawing/2014/chart" uri="{C3380CC4-5D6E-409C-BE32-E72D297353CC}">
                <c16:uniqueId val="{00000009-CCA5-40C2-93D0-83AD81CD6725}"/>
              </c:ext>
            </c:extLst>
          </c:dPt>
          <c:cat>
            <c:multiLvlStrRef>
              <c:f>Inventory!$Z$105:$AK$106</c:f>
              <c:multiLvlStrCache>
                <c:ptCount val="10"/>
                <c:lvl>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pt idx="5">
                    <c:v>Naturrasen, bodennah, 7420 m2, 480 h</c:v>
                  </c:pt>
                  <c:pt idx="6">
                    <c:v>Naturrasen, Dränschichtbauweise, 7420 m2, 800 h</c:v>
                  </c:pt>
                  <c:pt idx="7">
                    <c:v>Kunststoffrasen, unverfüllt, 7420 m2, 1600 h</c:v>
                  </c:pt>
                  <c:pt idx="8">
                    <c:v>Kunststoffrasen, verfüllt, 7420 m2, 1600 h</c:v>
                  </c:pt>
                  <c:pt idx="9">
                    <c:v>Kunststoffrasen, verfüllt mit Kork, 7420 m2, 1600 h</c:v>
                  </c:pt>
                </c:lvl>
                <c:lvl>
                  <c:pt idx="0">
                    <c:v>Ihre Eingabe</c:v>
                  </c:pt>
                  <c:pt idx="5">
                    <c:v>Standard</c:v>
                  </c:pt>
                </c:lvl>
              </c:multiLvlStrCache>
            </c:multiLvlStrRef>
          </c:cat>
          <c:val>
            <c:numRef>
              <c:f>Inventory!$Z$107:$AK$107</c:f>
              <c:numCache>
                <c:formatCode>General</c:formatCode>
                <c:ptCount val="10"/>
                <c:pt idx="0">
                  <c:v>34800</c:v>
                </c:pt>
                <c:pt idx="1">
                  <c:v>58800</c:v>
                </c:pt>
                <c:pt idx="2">
                  <c:v>118000</c:v>
                </c:pt>
                <c:pt idx="3">
                  <c:v>126000</c:v>
                </c:pt>
                <c:pt idx="4">
                  <c:v>118000</c:v>
                </c:pt>
                <c:pt idx="5">
                  <c:v>36300</c:v>
                </c:pt>
                <c:pt idx="6">
                  <c:v>36800</c:v>
                </c:pt>
                <c:pt idx="7">
                  <c:v>36800</c:v>
                </c:pt>
                <c:pt idx="8">
                  <c:v>39300</c:v>
                </c:pt>
                <c:pt idx="9">
                  <c:v>36900</c:v>
                </c:pt>
              </c:numCache>
            </c:numRef>
          </c:val>
          <c:extLst>
            <c:ext xmlns:c16="http://schemas.microsoft.com/office/drawing/2014/chart" uri="{C3380CC4-5D6E-409C-BE32-E72D297353CC}">
              <c16:uniqueId val="{0000000A-CCA5-40C2-93D0-83AD81CD6725}"/>
            </c:ext>
          </c:extLst>
        </c:ser>
        <c:ser>
          <c:idx val="1"/>
          <c:order val="1"/>
          <c:tx>
            <c:strRef>
              <c:f>Inventory!$Y$108</c:f>
              <c:strCache>
                <c:ptCount val="1"/>
                <c:pt idx="0">
                  <c:v>Renovation</c:v>
                </c:pt>
              </c:strCache>
            </c:strRef>
          </c:tx>
          <c:spPr>
            <a:solidFill>
              <a:schemeClr val="accent3"/>
            </a:solidFill>
            <a:ln>
              <a:noFill/>
            </a:ln>
            <a:effectLst/>
          </c:spPr>
          <c:invertIfNegative val="0"/>
          <c:dPt>
            <c:idx val="0"/>
            <c:invertIfNegative val="0"/>
            <c:bubble3D val="0"/>
            <c:extLst>
              <c:ext xmlns:c16="http://schemas.microsoft.com/office/drawing/2014/chart" uri="{C3380CC4-5D6E-409C-BE32-E72D297353CC}">
                <c16:uniqueId val="{0000000C-CCA5-40C2-93D0-83AD81CD6725}"/>
              </c:ext>
            </c:extLst>
          </c:dPt>
          <c:dPt>
            <c:idx val="1"/>
            <c:invertIfNegative val="0"/>
            <c:bubble3D val="0"/>
            <c:extLst>
              <c:ext xmlns:c16="http://schemas.microsoft.com/office/drawing/2014/chart" uri="{C3380CC4-5D6E-409C-BE32-E72D297353CC}">
                <c16:uniqueId val="{0000000E-CCA5-40C2-93D0-83AD81CD6725}"/>
              </c:ext>
            </c:extLst>
          </c:dPt>
          <c:dPt>
            <c:idx val="2"/>
            <c:invertIfNegative val="0"/>
            <c:bubble3D val="0"/>
            <c:extLst>
              <c:ext xmlns:c16="http://schemas.microsoft.com/office/drawing/2014/chart" uri="{C3380CC4-5D6E-409C-BE32-E72D297353CC}">
                <c16:uniqueId val="{00000010-CCA5-40C2-93D0-83AD81CD6725}"/>
              </c:ext>
            </c:extLst>
          </c:dPt>
          <c:dPt>
            <c:idx val="3"/>
            <c:invertIfNegative val="0"/>
            <c:bubble3D val="0"/>
            <c:extLst>
              <c:ext xmlns:c16="http://schemas.microsoft.com/office/drawing/2014/chart" uri="{C3380CC4-5D6E-409C-BE32-E72D297353CC}">
                <c16:uniqueId val="{00000012-CCA5-40C2-93D0-83AD81CD6725}"/>
              </c:ext>
            </c:extLst>
          </c:dPt>
          <c:dPt>
            <c:idx val="4"/>
            <c:invertIfNegative val="0"/>
            <c:bubble3D val="0"/>
            <c:extLst>
              <c:ext xmlns:c16="http://schemas.microsoft.com/office/drawing/2014/chart" uri="{C3380CC4-5D6E-409C-BE32-E72D297353CC}">
                <c16:uniqueId val="{00000014-CCA5-40C2-93D0-83AD81CD6725}"/>
              </c:ext>
            </c:extLst>
          </c:dPt>
          <c:cat>
            <c:multiLvlStrRef>
              <c:f>Inventory!$Z$105:$AK$106</c:f>
              <c:multiLvlStrCache>
                <c:ptCount val="10"/>
                <c:lvl>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pt idx="5">
                    <c:v>Naturrasen, bodennah, 7420 m2, 480 h</c:v>
                  </c:pt>
                  <c:pt idx="6">
                    <c:v>Naturrasen, Dränschichtbauweise, 7420 m2, 800 h</c:v>
                  </c:pt>
                  <c:pt idx="7">
                    <c:v>Kunststoffrasen, unverfüllt, 7420 m2, 1600 h</c:v>
                  </c:pt>
                  <c:pt idx="8">
                    <c:v>Kunststoffrasen, verfüllt, 7420 m2, 1600 h</c:v>
                  </c:pt>
                  <c:pt idx="9">
                    <c:v>Kunststoffrasen, verfüllt mit Kork, 7420 m2, 1600 h</c:v>
                  </c:pt>
                </c:lvl>
                <c:lvl>
                  <c:pt idx="0">
                    <c:v>Ihre Eingabe</c:v>
                  </c:pt>
                  <c:pt idx="5">
                    <c:v>Standard</c:v>
                  </c:pt>
                </c:lvl>
              </c:multiLvlStrCache>
            </c:multiLvlStrRef>
          </c:cat>
          <c:val>
            <c:numRef>
              <c:f>Inventory!$Z$108:$AK$108</c:f>
              <c:numCache>
                <c:formatCode>General</c:formatCode>
                <c:ptCount val="10"/>
                <c:pt idx="0">
                  <c:v>10300</c:v>
                </c:pt>
                <c:pt idx="1">
                  <c:v>10300</c:v>
                </c:pt>
                <c:pt idx="2">
                  <c:v>73400</c:v>
                </c:pt>
                <c:pt idx="3">
                  <c:v>117000</c:v>
                </c:pt>
                <c:pt idx="4">
                  <c:v>117000</c:v>
                </c:pt>
                <c:pt idx="5">
                  <c:v>10700</c:v>
                </c:pt>
                <c:pt idx="6">
                  <c:v>6440</c:v>
                </c:pt>
                <c:pt idx="7">
                  <c:v>22900</c:v>
                </c:pt>
                <c:pt idx="8">
                  <c:v>36500</c:v>
                </c:pt>
                <c:pt idx="9">
                  <c:v>36500</c:v>
                </c:pt>
              </c:numCache>
            </c:numRef>
          </c:val>
          <c:extLst>
            <c:ext xmlns:c16="http://schemas.microsoft.com/office/drawing/2014/chart" uri="{C3380CC4-5D6E-409C-BE32-E72D297353CC}">
              <c16:uniqueId val="{00000015-CCA5-40C2-93D0-83AD81CD6725}"/>
            </c:ext>
          </c:extLst>
        </c:ser>
        <c:ser>
          <c:idx val="2"/>
          <c:order val="2"/>
          <c:tx>
            <c:strRef>
              <c:f>Inventory!$Y$109</c:f>
              <c:strCache>
                <c:ptCount val="1"/>
                <c:pt idx="0">
                  <c:v>Pflege - Dünger</c:v>
                </c:pt>
              </c:strCache>
            </c:strRef>
          </c:tx>
          <c:spPr>
            <a:solidFill>
              <a:schemeClr val="accent6">
                <a:lumMod val="50000"/>
              </a:schemeClr>
            </a:solidFill>
            <a:ln>
              <a:noFill/>
            </a:ln>
            <a:effectLst/>
          </c:spPr>
          <c:invertIfNegative val="0"/>
          <c:dPt>
            <c:idx val="0"/>
            <c:invertIfNegative val="0"/>
            <c:bubble3D val="0"/>
            <c:extLst>
              <c:ext xmlns:c16="http://schemas.microsoft.com/office/drawing/2014/chart" uri="{C3380CC4-5D6E-409C-BE32-E72D297353CC}">
                <c16:uniqueId val="{00000017-CCA5-40C2-93D0-83AD81CD6725}"/>
              </c:ext>
            </c:extLst>
          </c:dPt>
          <c:dPt>
            <c:idx val="1"/>
            <c:invertIfNegative val="0"/>
            <c:bubble3D val="0"/>
            <c:extLst>
              <c:ext xmlns:c16="http://schemas.microsoft.com/office/drawing/2014/chart" uri="{C3380CC4-5D6E-409C-BE32-E72D297353CC}">
                <c16:uniqueId val="{00000019-CCA5-40C2-93D0-83AD81CD6725}"/>
              </c:ext>
            </c:extLst>
          </c:dPt>
          <c:dPt>
            <c:idx val="2"/>
            <c:invertIfNegative val="0"/>
            <c:bubble3D val="0"/>
            <c:extLst>
              <c:ext xmlns:c16="http://schemas.microsoft.com/office/drawing/2014/chart" uri="{C3380CC4-5D6E-409C-BE32-E72D297353CC}">
                <c16:uniqueId val="{0000001B-CCA5-40C2-93D0-83AD81CD6725}"/>
              </c:ext>
            </c:extLst>
          </c:dPt>
          <c:dPt>
            <c:idx val="3"/>
            <c:invertIfNegative val="0"/>
            <c:bubble3D val="0"/>
            <c:extLst>
              <c:ext xmlns:c16="http://schemas.microsoft.com/office/drawing/2014/chart" uri="{C3380CC4-5D6E-409C-BE32-E72D297353CC}">
                <c16:uniqueId val="{0000001D-CCA5-40C2-93D0-83AD81CD6725}"/>
              </c:ext>
            </c:extLst>
          </c:dPt>
          <c:dPt>
            <c:idx val="4"/>
            <c:invertIfNegative val="0"/>
            <c:bubble3D val="0"/>
            <c:extLst>
              <c:ext xmlns:c16="http://schemas.microsoft.com/office/drawing/2014/chart" uri="{C3380CC4-5D6E-409C-BE32-E72D297353CC}">
                <c16:uniqueId val="{0000001F-CCA5-40C2-93D0-83AD81CD6725}"/>
              </c:ext>
            </c:extLst>
          </c:dPt>
          <c:cat>
            <c:multiLvlStrRef>
              <c:f>Inventory!$Z$105:$AK$106</c:f>
              <c:multiLvlStrCache>
                <c:ptCount val="10"/>
                <c:lvl>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pt idx="5">
                    <c:v>Naturrasen, bodennah, 7420 m2, 480 h</c:v>
                  </c:pt>
                  <c:pt idx="6">
                    <c:v>Naturrasen, Dränschichtbauweise, 7420 m2, 800 h</c:v>
                  </c:pt>
                  <c:pt idx="7">
                    <c:v>Kunststoffrasen, unverfüllt, 7420 m2, 1600 h</c:v>
                  </c:pt>
                  <c:pt idx="8">
                    <c:v>Kunststoffrasen, verfüllt, 7420 m2, 1600 h</c:v>
                  </c:pt>
                  <c:pt idx="9">
                    <c:v>Kunststoffrasen, verfüllt mit Kork, 7420 m2, 1600 h</c:v>
                  </c:pt>
                </c:lvl>
                <c:lvl>
                  <c:pt idx="0">
                    <c:v>Ihre Eingabe</c:v>
                  </c:pt>
                  <c:pt idx="5">
                    <c:v>Standard</c:v>
                  </c:pt>
                </c:lvl>
              </c:multiLvlStrCache>
            </c:multiLvlStrRef>
          </c:cat>
          <c:val>
            <c:numRef>
              <c:f>Inventory!$Z$109:$AK$109</c:f>
              <c:numCache>
                <c:formatCode>General</c:formatCode>
                <c:ptCount val="10"/>
                <c:pt idx="0">
                  <c:v>19600</c:v>
                </c:pt>
                <c:pt idx="1">
                  <c:v>19600</c:v>
                </c:pt>
                <c:pt idx="2">
                  <c:v>0</c:v>
                </c:pt>
                <c:pt idx="3">
                  <c:v>0</c:v>
                </c:pt>
                <c:pt idx="4">
                  <c:v>0</c:v>
                </c:pt>
                <c:pt idx="5">
                  <c:v>20400</c:v>
                </c:pt>
                <c:pt idx="6">
                  <c:v>12200</c:v>
                </c:pt>
                <c:pt idx="7">
                  <c:v>0</c:v>
                </c:pt>
                <c:pt idx="8">
                  <c:v>0</c:v>
                </c:pt>
                <c:pt idx="9">
                  <c:v>0</c:v>
                </c:pt>
              </c:numCache>
            </c:numRef>
          </c:val>
          <c:extLst>
            <c:ext xmlns:c16="http://schemas.microsoft.com/office/drawing/2014/chart" uri="{C3380CC4-5D6E-409C-BE32-E72D297353CC}">
              <c16:uniqueId val="{00000020-CCA5-40C2-93D0-83AD81CD6725}"/>
            </c:ext>
          </c:extLst>
        </c:ser>
        <c:ser>
          <c:idx val="3"/>
          <c:order val="3"/>
          <c:tx>
            <c:strRef>
              <c:f>Inventory!$Y$110</c:f>
              <c:strCache>
                <c:ptCount val="1"/>
                <c:pt idx="0">
                  <c:v>Pflege - Pflanzenschutz</c:v>
                </c:pt>
              </c:strCache>
            </c:strRef>
          </c:tx>
          <c:spPr>
            <a:solidFill>
              <a:schemeClr val="accent6">
                <a:lumMod val="75000"/>
              </a:schemeClr>
            </a:solidFill>
            <a:ln>
              <a:noFill/>
            </a:ln>
            <a:effectLst/>
          </c:spPr>
          <c:invertIfNegative val="0"/>
          <c:dPt>
            <c:idx val="0"/>
            <c:invertIfNegative val="0"/>
            <c:bubble3D val="0"/>
            <c:extLst>
              <c:ext xmlns:c16="http://schemas.microsoft.com/office/drawing/2014/chart" uri="{C3380CC4-5D6E-409C-BE32-E72D297353CC}">
                <c16:uniqueId val="{00000022-CCA5-40C2-93D0-83AD81CD6725}"/>
              </c:ext>
            </c:extLst>
          </c:dPt>
          <c:dPt>
            <c:idx val="1"/>
            <c:invertIfNegative val="0"/>
            <c:bubble3D val="0"/>
            <c:extLst>
              <c:ext xmlns:c16="http://schemas.microsoft.com/office/drawing/2014/chart" uri="{C3380CC4-5D6E-409C-BE32-E72D297353CC}">
                <c16:uniqueId val="{00000024-CCA5-40C2-93D0-83AD81CD6725}"/>
              </c:ext>
            </c:extLst>
          </c:dPt>
          <c:dPt>
            <c:idx val="2"/>
            <c:invertIfNegative val="0"/>
            <c:bubble3D val="0"/>
            <c:extLst>
              <c:ext xmlns:c16="http://schemas.microsoft.com/office/drawing/2014/chart" uri="{C3380CC4-5D6E-409C-BE32-E72D297353CC}">
                <c16:uniqueId val="{00000026-CCA5-40C2-93D0-83AD81CD6725}"/>
              </c:ext>
            </c:extLst>
          </c:dPt>
          <c:dPt>
            <c:idx val="3"/>
            <c:invertIfNegative val="0"/>
            <c:bubble3D val="0"/>
            <c:extLst>
              <c:ext xmlns:c16="http://schemas.microsoft.com/office/drawing/2014/chart" uri="{C3380CC4-5D6E-409C-BE32-E72D297353CC}">
                <c16:uniqueId val="{00000028-CCA5-40C2-93D0-83AD81CD6725}"/>
              </c:ext>
            </c:extLst>
          </c:dPt>
          <c:dPt>
            <c:idx val="4"/>
            <c:invertIfNegative val="0"/>
            <c:bubble3D val="0"/>
            <c:extLst>
              <c:ext xmlns:c16="http://schemas.microsoft.com/office/drawing/2014/chart" uri="{C3380CC4-5D6E-409C-BE32-E72D297353CC}">
                <c16:uniqueId val="{0000002A-CCA5-40C2-93D0-83AD81CD6725}"/>
              </c:ext>
            </c:extLst>
          </c:dPt>
          <c:cat>
            <c:multiLvlStrRef>
              <c:f>Inventory!$Z$105:$AK$106</c:f>
              <c:multiLvlStrCache>
                <c:ptCount val="10"/>
                <c:lvl>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pt idx="5">
                    <c:v>Naturrasen, bodennah, 7420 m2, 480 h</c:v>
                  </c:pt>
                  <c:pt idx="6">
                    <c:v>Naturrasen, Dränschichtbauweise, 7420 m2, 800 h</c:v>
                  </c:pt>
                  <c:pt idx="7">
                    <c:v>Kunststoffrasen, unverfüllt, 7420 m2, 1600 h</c:v>
                  </c:pt>
                  <c:pt idx="8">
                    <c:v>Kunststoffrasen, verfüllt, 7420 m2, 1600 h</c:v>
                  </c:pt>
                  <c:pt idx="9">
                    <c:v>Kunststoffrasen, verfüllt mit Kork, 7420 m2, 1600 h</c:v>
                  </c:pt>
                </c:lvl>
                <c:lvl>
                  <c:pt idx="0">
                    <c:v>Ihre Eingabe</c:v>
                  </c:pt>
                  <c:pt idx="5">
                    <c:v>Standard</c:v>
                  </c:pt>
                </c:lvl>
              </c:multiLvlStrCache>
            </c:multiLvlStrRef>
          </c:cat>
          <c:val>
            <c:numRef>
              <c:f>Inventory!$Z$110:$AK$110</c:f>
              <c:numCache>
                <c:formatCode>General</c:formatCode>
                <c:ptCount val="10"/>
                <c:pt idx="0">
                  <c:v>18300</c:v>
                </c:pt>
                <c:pt idx="1">
                  <c:v>18300</c:v>
                </c:pt>
                <c:pt idx="2">
                  <c:v>0</c:v>
                </c:pt>
                <c:pt idx="3">
                  <c:v>0</c:v>
                </c:pt>
                <c:pt idx="4">
                  <c:v>0</c:v>
                </c:pt>
                <c:pt idx="5">
                  <c:v>19100</c:v>
                </c:pt>
                <c:pt idx="6">
                  <c:v>11400</c:v>
                </c:pt>
                <c:pt idx="7">
                  <c:v>0</c:v>
                </c:pt>
                <c:pt idx="8">
                  <c:v>0</c:v>
                </c:pt>
                <c:pt idx="9">
                  <c:v>0</c:v>
                </c:pt>
              </c:numCache>
            </c:numRef>
          </c:val>
          <c:extLst>
            <c:ext xmlns:c16="http://schemas.microsoft.com/office/drawing/2014/chart" uri="{C3380CC4-5D6E-409C-BE32-E72D297353CC}">
              <c16:uniqueId val="{0000002B-CCA5-40C2-93D0-83AD81CD6725}"/>
            </c:ext>
          </c:extLst>
        </c:ser>
        <c:ser>
          <c:idx val="4"/>
          <c:order val="4"/>
          <c:tx>
            <c:strRef>
              <c:f>Inventory!$Y$111</c:f>
              <c:strCache>
                <c:ptCount val="1"/>
                <c:pt idx="0">
                  <c:v>Pflege - Mähen</c:v>
                </c:pt>
              </c:strCache>
            </c:strRef>
          </c:tx>
          <c:spPr>
            <a:solidFill>
              <a:schemeClr val="accent6"/>
            </a:solidFill>
            <a:ln>
              <a:noFill/>
            </a:ln>
            <a:effectLst/>
          </c:spPr>
          <c:invertIfNegative val="0"/>
          <c:cat>
            <c:multiLvlStrRef>
              <c:f>Inventory!$Z$105:$AK$106</c:f>
              <c:multiLvlStrCache>
                <c:ptCount val="10"/>
                <c:lvl>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pt idx="5">
                    <c:v>Naturrasen, bodennah, 7420 m2, 480 h</c:v>
                  </c:pt>
                  <c:pt idx="6">
                    <c:v>Naturrasen, Dränschichtbauweise, 7420 m2, 800 h</c:v>
                  </c:pt>
                  <c:pt idx="7">
                    <c:v>Kunststoffrasen, unverfüllt, 7420 m2, 1600 h</c:v>
                  </c:pt>
                  <c:pt idx="8">
                    <c:v>Kunststoffrasen, verfüllt, 7420 m2, 1600 h</c:v>
                  </c:pt>
                  <c:pt idx="9">
                    <c:v>Kunststoffrasen, verfüllt mit Kork, 7420 m2, 1600 h</c:v>
                  </c:pt>
                </c:lvl>
                <c:lvl>
                  <c:pt idx="0">
                    <c:v>Ihre Eingabe</c:v>
                  </c:pt>
                  <c:pt idx="5">
                    <c:v>Standard</c:v>
                  </c:pt>
                </c:lvl>
              </c:multiLvlStrCache>
            </c:multiLvlStrRef>
          </c:cat>
          <c:val>
            <c:numRef>
              <c:f>Inventory!$Z$111:$AK$111</c:f>
              <c:numCache>
                <c:formatCode>General</c:formatCode>
                <c:ptCount val="10"/>
                <c:pt idx="0">
                  <c:v>7360</c:v>
                </c:pt>
                <c:pt idx="1">
                  <c:v>7360</c:v>
                </c:pt>
                <c:pt idx="2">
                  <c:v>0</c:v>
                </c:pt>
                <c:pt idx="3">
                  <c:v>0</c:v>
                </c:pt>
                <c:pt idx="4">
                  <c:v>0</c:v>
                </c:pt>
                <c:pt idx="5">
                  <c:v>7670</c:v>
                </c:pt>
                <c:pt idx="6">
                  <c:v>4600</c:v>
                </c:pt>
                <c:pt idx="7">
                  <c:v>0</c:v>
                </c:pt>
                <c:pt idx="8">
                  <c:v>0</c:v>
                </c:pt>
                <c:pt idx="9">
                  <c:v>0</c:v>
                </c:pt>
              </c:numCache>
            </c:numRef>
          </c:val>
          <c:extLst>
            <c:ext xmlns:c16="http://schemas.microsoft.com/office/drawing/2014/chart" uri="{C3380CC4-5D6E-409C-BE32-E72D297353CC}">
              <c16:uniqueId val="{0000002C-CCA5-40C2-93D0-83AD81CD6725}"/>
            </c:ext>
          </c:extLst>
        </c:ser>
        <c:ser>
          <c:idx val="5"/>
          <c:order val="5"/>
          <c:tx>
            <c:strRef>
              <c:f>Inventory!$Y$112</c:f>
              <c:strCache>
                <c:ptCount val="1"/>
                <c:pt idx="0">
                  <c:v>Andere Pflege</c:v>
                </c:pt>
              </c:strCache>
            </c:strRef>
          </c:tx>
          <c:spPr>
            <a:solidFill>
              <a:schemeClr val="accent6">
                <a:lumMod val="60000"/>
                <a:lumOff val="40000"/>
              </a:schemeClr>
            </a:solidFill>
            <a:ln>
              <a:noFill/>
            </a:ln>
            <a:effectLst/>
          </c:spPr>
          <c:invertIfNegative val="0"/>
          <c:cat>
            <c:multiLvlStrRef>
              <c:f>Inventory!$Z$105:$AK$106</c:f>
              <c:multiLvlStrCache>
                <c:ptCount val="10"/>
                <c:lvl>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pt idx="5">
                    <c:v>Naturrasen, bodennah, 7420 m2, 480 h</c:v>
                  </c:pt>
                  <c:pt idx="6">
                    <c:v>Naturrasen, Dränschichtbauweise, 7420 m2, 800 h</c:v>
                  </c:pt>
                  <c:pt idx="7">
                    <c:v>Kunststoffrasen, unverfüllt, 7420 m2, 1600 h</c:v>
                  </c:pt>
                  <c:pt idx="8">
                    <c:v>Kunststoffrasen, verfüllt, 7420 m2, 1600 h</c:v>
                  </c:pt>
                  <c:pt idx="9">
                    <c:v>Kunststoffrasen, verfüllt mit Kork, 7420 m2, 1600 h</c:v>
                  </c:pt>
                </c:lvl>
                <c:lvl>
                  <c:pt idx="0">
                    <c:v>Ihre Eingabe</c:v>
                  </c:pt>
                  <c:pt idx="5">
                    <c:v>Standard</c:v>
                  </c:pt>
                </c:lvl>
              </c:multiLvlStrCache>
            </c:multiLvlStrRef>
          </c:cat>
          <c:val>
            <c:numRef>
              <c:f>Inventory!$Z$112:$AK$112</c:f>
              <c:numCache>
                <c:formatCode>General</c:formatCode>
                <c:ptCount val="10"/>
                <c:pt idx="0">
                  <c:v>27600</c:v>
                </c:pt>
                <c:pt idx="1">
                  <c:v>27600</c:v>
                </c:pt>
                <c:pt idx="2">
                  <c:v>1670</c:v>
                </c:pt>
                <c:pt idx="3">
                  <c:v>1670</c:v>
                </c:pt>
                <c:pt idx="4">
                  <c:v>1670</c:v>
                </c:pt>
                <c:pt idx="5">
                  <c:v>28800</c:v>
                </c:pt>
                <c:pt idx="6">
                  <c:v>17300</c:v>
                </c:pt>
                <c:pt idx="7">
                  <c:v>522</c:v>
                </c:pt>
                <c:pt idx="8">
                  <c:v>522</c:v>
                </c:pt>
                <c:pt idx="9">
                  <c:v>522</c:v>
                </c:pt>
              </c:numCache>
            </c:numRef>
          </c:val>
          <c:extLst>
            <c:ext xmlns:c16="http://schemas.microsoft.com/office/drawing/2014/chart" uri="{C3380CC4-5D6E-409C-BE32-E72D297353CC}">
              <c16:uniqueId val="{0000002D-CCA5-40C2-93D0-83AD81CD6725}"/>
            </c:ext>
          </c:extLst>
        </c:ser>
        <c:ser>
          <c:idx val="6"/>
          <c:order val="6"/>
          <c:tx>
            <c:strRef>
              <c:f>Inventory!$Y$113</c:f>
              <c:strCache>
                <c:ptCount val="1"/>
                <c:pt idx="0">
                  <c:v>Nachfüllen Granulat</c:v>
                </c:pt>
              </c:strCache>
            </c:strRef>
          </c:tx>
          <c:spPr>
            <a:solidFill>
              <a:schemeClr val="bg1">
                <a:lumMod val="65000"/>
              </a:schemeClr>
            </a:solidFill>
            <a:ln>
              <a:noFill/>
            </a:ln>
            <a:effectLst/>
          </c:spPr>
          <c:invertIfNegative val="0"/>
          <c:cat>
            <c:multiLvlStrRef>
              <c:f>Inventory!$Z$105:$AK$106</c:f>
              <c:multiLvlStrCache>
                <c:ptCount val="10"/>
                <c:lvl>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pt idx="5">
                    <c:v>Naturrasen, bodennah, 7420 m2, 480 h</c:v>
                  </c:pt>
                  <c:pt idx="6">
                    <c:v>Naturrasen, Dränschichtbauweise, 7420 m2, 800 h</c:v>
                  </c:pt>
                  <c:pt idx="7">
                    <c:v>Kunststoffrasen, unverfüllt, 7420 m2, 1600 h</c:v>
                  </c:pt>
                  <c:pt idx="8">
                    <c:v>Kunststoffrasen, verfüllt, 7420 m2, 1600 h</c:v>
                  </c:pt>
                  <c:pt idx="9">
                    <c:v>Kunststoffrasen, verfüllt mit Kork, 7420 m2, 1600 h</c:v>
                  </c:pt>
                </c:lvl>
                <c:lvl>
                  <c:pt idx="0">
                    <c:v>Ihre Eingabe</c:v>
                  </c:pt>
                  <c:pt idx="5">
                    <c:v>Standard</c:v>
                  </c:pt>
                </c:lvl>
              </c:multiLvlStrCache>
            </c:multiLvlStrRef>
          </c:cat>
          <c:val>
            <c:numRef>
              <c:f>Inventory!$Z$113:$AK$113</c:f>
              <c:numCache>
                <c:formatCode>General</c:formatCode>
                <c:ptCount val="10"/>
                <c:pt idx="0">
                  <c:v>0</c:v>
                </c:pt>
                <c:pt idx="1">
                  <c:v>0</c:v>
                </c:pt>
                <c:pt idx="2">
                  <c:v>0</c:v>
                </c:pt>
                <c:pt idx="3">
                  <c:v>23000</c:v>
                </c:pt>
                <c:pt idx="4">
                  <c:v>4020</c:v>
                </c:pt>
                <c:pt idx="5">
                  <c:v>0</c:v>
                </c:pt>
                <c:pt idx="6">
                  <c:v>0</c:v>
                </c:pt>
                <c:pt idx="7">
                  <c:v>0</c:v>
                </c:pt>
                <c:pt idx="8">
                  <c:v>7190</c:v>
                </c:pt>
                <c:pt idx="9">
                  <c:v>1260</c:v>
                </c:pt>
              </c:numCache>
            </c:numRef>
          </c:val>
          <c:extLst>
            <c:ext xmlns:c16="http://schemas.microsoft.com/office/drawing/2014/chart" uri="{C3380CC4-5D6E-409C-BE32-E72D297353CC}">
              <c16:uniqueId val="{0000002E-CCA5-40C2-93D0-83AD81CD6725}"/>
            </c:ext>
          </c:extLst>
        </c:ser>
        <c:ser>
          <c:idx val="7"/>
          <c:order val="7"/>
          <c:tx>
            <c:strRef>
              <c:f>Inventory!$Y$114</c:f>
              <c:strCache>
                <c:ptCount val="1"/>
                <c:pt idx="0">
                  <c:v>Entsorgung</c:v>
                </c:pt>
              </c:strCache>
            </c:strRef>
          </c:tx>
          <c:spPr>
            <a:solidFill>
              <a:schemeClr val="bg1">
                <a:lumMod val="85000"/>
              </a:schemeClr>
            </a:solidFill>
            <a:ln>
              <a:noFill/>
            </a:ln>
            <a:effectLst/>
          </c:spPr>
          <c:invertIfNegative val="0"/>
          <c:cat>
            <c:multiLvlStrRef>
              <c:f>Inventory!$Z$105:$AK$106</c:f>
              <c:multiLvlStrCache>
                <c:ptCount val="10"/>
                <c:lvl>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pt idx="5">
                    <c:v>Naturrasen, bodennah, 7420 m2, 480 h</c:v>
                  </c:pt>
                  <c:pt idx="6">
                    <c:v>Naturrasen, Dränschichtbauweise, 7420 m2, 800 h</c:v>
                  </c:pt>
                  <c:pt idx="7">
                    <c:v>Kunststoffrasen, unverfüllt, 7420 m2, 1600 h</c:v>
                  </c:pt>
                  <c:pt idx="8">
                    <c:v>Kunststoffrasen, verfüllt, 7420 m2, 1600 h</c:v>
                  </c:pt>
                  <c:pt idx="9">
                    <c:v>Kunststoffrasen, verfüllt mit Kork, 7420 m2, 1600 h</c:v>
                  </c:pt>
                </c:lvl>
                <c:lvl>
                  <c:pt idx="0">
                    <c:v>Ihre Eingabe</c:v>
                  </c:pt>
                  <c:pt idx="5">
                    <c:v>Standard</c:v>
                  </c:pt>
                </c:lvl>
              </c:multiLvlStrCache>
            </c:multiLvlStrRef>
          </c:cat>
          <c:val>
            <c:numRef>
              <c:f>Inventory!$Z$114:$AK$114</c:f>
              <c:numCache>
                <c:formatCode>General</c:formatCode>
                <c:ptCount val="10"/>
                <c:pt idx="0">
                  <c:v>1220</c:v>
                </c:pt>
                <c:pt idx="1">
                  <c:v>6820</c:v>
                </c:pt>
                <c:pt idx="2">
                  <c:v>39000</c:v>
                </c:pt>
                <c:pt idx="3">
                  <c:v>47400</c:v>
                </c:pt>
                <c:pt idx="4">
                  <c:v>47400</c:v>
                </c:pt>
                <c:pt idx="5">
                  <c:v>1270</c:v>
                </c:pt>
                <c:pt idx="6">
                  <c:v>4260</c:v>
                </c:pt>
                <c:pt idx="7">
                  <c:v>12200</c:v>
                </c:pt>
                <c:pt idx="8">
                  <c:v>14800</c:v>
                </c:pt>
                <c:pt idx="9">
                  <c:v>14800</c:v>
                </c:pt>
              </c:numCache>
            </c:numRef>
          </c:val>
          <c:extLst>
            <c:ext xmlns:c16="http://schemas.microsoft.com/office/drawing/2014/chart" uri="{C3380CC4-5D6E-409C-BE32-E72D297353CC}">
              <c16:uniqueId val="{0000002F-CCA5-40C2-93D0-83AD81CD6725}"/>
            </c:ext>
          </c:extLst>
        </c:ser>
        <c:ser>
          <c:idx val="8"/>
          <c:order val="8"/>
          <c:tx>
            <c:strRef>
              <c:f>Inventory!$Y$115</c:f>
              <c:strCache>
                <c:ptCount val="1"/>
                <c:pt idx="0">
                  <c:v>Mikroplastik in Umwelt</c:v>
                </c:pt>
              </c:strCache>
            </c:strRef>
          </c:tx>
          <c:spPr>
            <a:noFill/>
            <a:ln w="19050">
              <a:solidFill>
                <a:schemeClr val="bg1">
                  <a:lumMod val="50000"/>
                </a:schemeClr>
              </a:solidFill>
              <a:prstDash val="sysDash"/>
            </a:ln>
            <a:effectLst/>
          </c:spPr>
          <c:invertIfNegative val="0"/>
          <c:cat>
            <c:multiLvlStrRef>
              <c:f>Inventory!$Z$105:$AK$106</c:f>
              <c:multiLvlStrCache>
                <c:ptCount val="10"/>
                <c:lvl>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pt idx="5">
                    <c:v>Naturrasen, bodennah, 7420 m2, 480 h</c:v>
                  </c:pt>
                  <c:pt idx="6">
                    <c:v>Naturrasen, Dränschichtbauweise, 7420 m2, 800 h</c:v>
                  </c:pt>
                  <c:pt idx="7">
                    <c:v>Kunststoffrasen, unverfüllt, 7420 m2, 1600 h</c:v>
                  </c:pt>
                  <c:pt idx="8">
                    <c:v>Kunststoffrasen, verfüllt, 7420 m2, 1600 h</c:v>
                  </c:pt>
                  <c:pt idx="9">
                    <c:v>Kunststoffrasen, verfüllt mit Kork, 7420 m2, 1600 h</c:v>
                  </c:pt>
                </c:lvl>
                <c:lvl>
                  <c:pt idx="0">
                    <c:v>Ihre Eingabe</c:v>
                  </c:pt>
                  <c:pt idx="5">
                    <c:v>Standard</c:v>
                  </c:pt>
                </c:lvl>
              </c:multiLvlStrCache>
            </c:multiLvlStrRef>
          </c:cat>
          <c:val>
            <c:numRef>
              <c:f>Inventory!$Z$115:$AK$115</c:f>
              <c:numCache>
                <c:formatCode>General</c:formatCode>
                <c:ptCount val="10"/>
                <c:pt idx="0">
                  <c:v>0</c:v>
                </c:pt>
                <c:pt idx="1">
                  <c:v>0</c:v>
                </c:pt>
                <c:pt idx="2">
                  <c:v>40400</c:v>
                </c:pt>
                <c:pt idx="3">
                  <c:v>66000</c:v>
                </c:pt>
                <c:pt idx="4">
                  <c:v>7920</c:v>
                </c:pt>
                <c:pt idx="5">
                  <c:v>0</c:v>
                </c:pt>
                <c:pt idx="6">
                  <c:v>0</c:v>
                </c:pt>
                <c:pt idx="7">
                  <c:v>12600</c:v>
                </c:pt>
                <c:pt idx="8">
                  <c:v>20600</c:v>
                </c:pt>
                <c:pt idx="9">
                  <c:v>2480</c:v>
                </c:pt>
              </c:numCache>
            </c:numRef>
          </c:val>
          <c:extLst>
            <c:ext xmlns:c16="http://schemas.microsoft.com/office/drawing/2014/chart" uri="{C3380CC4-5D6E-409C-BE32-E72D297353CC}">
              <c16:uniqueId val="{00000014-D09F-C641-A5F9-AB9FACC99C9D}"/>
            </c:ext>
          </c:extLst>
        </c:ser>
        <c:dLbls>
          <c:showLegendKey val="0"/>
          <c:showVal val="0"/>
          <c:showCatName val="0"/>
          <c:showSerName val="0"/>
          <c:showPercent val="0"/>
          <c:showBubbleSize val="0"/>
        </c:dLbls>
        <c:gapWidth val="20"/>
        <c:overlap val="100"/>
        <c:axId val="679823400"/>
        <c:axId val="679823072"/>
      </c:barChart>
      <c:catAx>
        <c:axId val="6798234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679823072"/>
        <c:crosses val="autoZero"/>
        <c:auto val="1"/>
        <c:lblAlgn val="ctr"/>
        <c:lblOffset val="100"/>
        <c:noMultiLvlLbl val="0"/>
      </c:catAx>
      <c:valAx>
        <c:axId val="679823072"/>
        <c:scaling>
          <c:orientation val="minMax"/>
        </c:scaling>
        <c:delete val="0"/>
        <c:axPos val="t"/>
        <c:majorGridlines>
          <c:spPr>
            <a:ln w="9525" cap="flat" cmpd="sng" algn="ctr">
              <a:solidFill>
                <a:schemeClr val="tx1">
                  <a:lumMod val="15000"/>
                  <a:lumOff val="85000"/>
                </a:schemeClr>
              </a:solidFill>
              <a:round/>
            </a:ln>
            <a:effectLst/>
          </c:spPr>
        </c:majorGridlines>
        <c:title>
          <c:tx>
            <c:strRef>
              <c:f>Kennwertmodell!$B$73</c:f>
              <c:strCache>
                <c:ptCount val="1"/>
                <c:pt idx="0">
                  <c:v>Gesamtumweltbelastung in UBP pro Nutzungsstunde</c:v>
                </c:pt>
              </c:strCache>
            </c:strRef>
          </c:tx>
          <c:layout>
            <c:manualLayout>
              <c:xMode val="edge"/>
              <c:yMode val="edge"/>
              <c:x val="0.42738972709056872"/>
              <c:y val="4.900486111111111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title>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679823400"/>
        <c:crosses val="autoZero"/>
        <c:crossBetween val="between"/>
      </c:valAx>
      <c:spPr>
        <a:noFill/>
        <a:ln>
          <a:solidFill>
            <a:schemeClr val="bg1">
              <a:lumMod val="75000"/>
            </a:schemeClr>
          </a:solidFill>
        </a:ln>
        <a:effectLst/>
      </c:spPr>
    </c:plotArea>
    <c:legend>
      <c:legendPos val="b"/>
      <c:layout>
        <c:manualLayout>
          <c:xMode val="edge"/>
          <c:yMode val="edge"/>
          <c:x val="5.5730188437472364E-2"/>
          <c:y val="0.85269028871391073"/>
          <c:w val="0.862118973374987"/>
          <c:h val="8.665274376071104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sz="1600"/>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rbotech Avenir" panose="020B0503020203020204" pitchFamily="34" charset="77"/>
                <a:ea typeface="+mn-ea"/>
                <a:cs typeface="+mn-cs"/>
              </a:defRPr>
            </a:pPr>
            <a:r>
              <a:rPr lang="de-DE" sz="1600" b="1" i="0">
                <a:latin typeface="Carbotech Avenir" panose="020B0503020203020204" pitchFamily="34" charset="77"/>
              </a:rPr>
              <a:t>Selten genutzt</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rbotech Avenir" panose="020B0503020203020204" pitchFamily="34" charset="77"/>
              <a:ea typeface="+mn-ea"/>
              <a:cs typeface="+mn-cs"/>
            </a:defRPr>
          </a:pPr>
          <a:endParaRPr lang="de-DE"/>
        </a:p>
      </c:txPr>
    </c:title>
    <c:autoTitleDeleted val="0"/>
    <c:plotArea>
      <c:layout>
        <c:manualLayout>
          <c:layoutTarget val="inner"/>
          <c:xMode val="edge"/>
          <c:yMode val="edge"/>
          <c:x val="0.34091288828544725"/>
          <c:y val="0.15703730215541239"/>
          <c:w val="0.61400942284271143"/>
          <c:h val="0.63213373896444758"/>
        </c:manualLayout>
      </c:layout>
      <c:barChart>
        <c:barDir val="bar"/>
        <c:grouping val="stacked"/>
        <c:varyColors val="0"/>
        <c:ser>
          <c:idx val="0"/>
          <c:order val="0"/>
          <c:tx>
            <c:strRef>
              <c:f>Inventory!$Y$107</c:f>
              <c:strCache>
                <c:ptCount val="1"/>
                <c:pt idx="0">
                  <c:v>Erstellung</c:v>
                </c:pt>
              </c:strCache>
            </c:strRef>
          </c:tx>
          <c:spPr>
            <a:solidFill>
              <a:schemeClr val="accent5"/>
            </a:solidFill>
            <a:ln>
              <a:noFill/>
            </a:ln>
            <a:effectLst/>
          </c:spPr>
          <c:invertIfNegative val="0"/>
          <c:dPt>
            <c:idx val="0"/>
            <c:invertIfNegative val="0"/>
            <c:bubble3D val="0"/>
            <c:extLst>
              <c:ext xmlns:c16="http://schemas.microsoft.com/office/drawing/2014/chart" uri="{C3380CC4-5D6E-409C-BE32-E72D297353CC}">
                <c16:uniqueId val="{00000000-110C-4E43-A5DA-411EED2DCA14}"/>
              </c:ext>
            </c:extLst>
          </c:dPt>
          <c:dPt>
            <c:idx val="1"/>
            <c:invertIfNegative val="0"/>
            <c:bubble3D val="0"/>
            <c:extLst>
              <c:ext xmlns:c16="http://schemas.microsoft.com/office/drawing/2014/chart" uri="{C3380CC4-5D6E-409C-BE32-E72D297353CC}">
                <c16:uniqueId val="{00000001-110C-4E43-A5DA-411EED2DCA14}"/>
              </c:ext>
            </c:extLst>
          </c:dPt>
          <c:dPt>
            <c:idx val="2"/>
            <c:invertIfNegative val="0"/>
            <c:bubble3D val="0"/>
            <c:extLst>
              <c:ext xmlns:c16="http://schemas.microsoft.com/office/drawing/2014/chart" uri="{C3380CC4-5D6E-409C-BE32-E72D297353CC}">
                <c16:uniqueId val="{00000002-110C-4E43-A5DA-411EED2DCA14}"/>
              </c:ext>
            </c:extLst>
          </c:dPt>
          <c:dPt>
            <c:idx val="3"/>
            <c:invertIfNegative val="0"/>
            <c:bubble3D val="0"/>
            <c:extLst>
              <c:ext xmlns:c16="http://schemas.microsoft.com/office/drawing/2014/chart" uri="{C3380CC4-5D6E-409C-BE32-E72D297353CC}">
                <c16:uniqueId val="{00000003-110C-4E43-A5DA-411EED2DCA14}"/>
              </c:ext>
            </c:extLst>
          </c:dPt>
          <c:dPt>
            <c:idx val="4"/>
            <c:invertIfNegative val="0"/>
            <c:bubble3D val="0"/>
            <c:extLst>
              <c:ext xmlns:c16="http://schemas.microsoft.com/office/drawing/2014/chart" uri="{C3380CC4-5D6E-409C-BE32-E72D297353CC}">
                <c16:uniqueId val="{00000004-110C-4E43-A5DA-411EED2DCA14}"/>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Inventory!$Z$107:$AE$107</c:f>
              <c:numCache>
                <c:formatCode>General</c:formatCode>
                <c:ptCount val="5"/>
                <c:pt idx="0">
                  <c:v>34800</c:v>
                </c:pt>
                <c:pt idx="1">
                  <c:v>58800</c:v>
                </c:pt>
                <c:pt idx="2">
                  <c:v>118000</c:v>
                </c:pt>
                <c:pt idx="3">
                  <c:v>126000</c:v>
                </c:pt>
                <c:pt idx="4">
                  <c:v>118000</c:v>
                </c:pt>
              </c:numCache>
            </c:numRef>
          </c:val>
          <c:extLst>
            <c:ext xmlns:c16="http://schemas.microsoft.com/office/drawing/2014/chart" uri="{C3380CC4-5D6E-409C-BE32-E72D297353CC}">
              <c16:uniqueId val="{00000005-110C-4E43-A5DA-411EED2DCA14}"/>
            </c:ext>
          </c:extLst>
        </c:ser>
        <c:ser>
          <c:idx val="1"/>
          <c:order val="1"/>
          <c:tx>
            <c:strRef>
              <c:f>Inventory!$Y$108</c:f>
              <c:strCache>
                <c:ptCount val="1"/>
                <c:pt idx="0">
                  <c:v>Renovation</c:v>
                </c:pt>
              </c:strCache>
            </c:strRef>
          </c:tx>
          <c:spPr>
            <a:solidFill>
              <a:schemeClr val="accent3"/>
            </a:solidFill>
            <a:ln>
              <a:noFill/>
            </a:ln>
            <a:effectLst/>
          </c:spPr>
          <c:invertIfNegative val="0"/>
          <c:dPt>
            <c:idx val="0"/>
            <c:invertIfNegative val="0"/>
            <c:bubble3D val="0"/>
            <c:extLst>
              <c:ext xmlns:c16="http://schemas.microsoft.com/office/drawing/2014/chart" uri="{C3380CC4-5D6E-409C-BE32-E72D297353CC}">
                <c16:uniqueId val="{00000006-110C-4E43-A5DA-411EED2DCA14}"/>
              </c:ext>
            </c:extLst>
          </c:dPt>
          <c:dPt>
            <c:idx val="1"/>
            <c:invertIfNegative val="0"/>
            <c:bubble3D val="0"/>
            <c:extLst>
              <c:ext xmlns:c16="http://schemas.microsoft.com/office/drawing/2014/chart" uri="{C3380CC4-5D6E-409C-BE32-E72D297353CC}">
                <c16:uniqueId val="{00000007-110C-4E43-A5DA-411EED2DCA14}"/>
              </c:ext>
            </c:extLst>
          </c:dPt>
          <c:dPt>
            <c:idx val="2"/>
            <c:invertIfNegative val="0"/>
            <c:bubble3D val="0"/>
            <c:extLst>
              <c:ext xmlns:c16="http://schemas.microsoft.com/office/drawing/2014/chart" uri="{C3380CC4-5D6E-409C-BE32-E72D297353CC}">
                <c16:uniqueId val="{00000008-110C-4E43-A5DA-411EED2DCA14}"/>
              </c:ext>
            </c:extLst>
          </c:dPt>
          <c:dPt>
            <c:idx val="3"/>
            <c:invertIfNegative val="0"/>
            <c:bubble3D val="0"/>
            <c:extLst>
              <c:ext xmlns:c16="http://schemas.microsoft.com/office/drawing/2014/chart" uri="{C3380CC4-5D6E-409C-BE32-E72D297353CC}">
                <c16:uniqueId val="{00000009-110C-4E43-A5DA-411EED2DCA14}"/>
              </c:ext>
            </c:extLst>
          </c:dPt>
          <c:dPt>
            <c:idx val="4"/>
            <c:invertIfNegative val="0"/>
            <c:bubble3D val="0"/>
            <c:extLst>
              <c:ext xmlns:c16="http://schemas.microsoft.com/office/drawing/2014/chart" uri="{C3380CC4-5D6E-409C-BE32-E72D297353CC}">
                <c16:uniqueId val="{0000000A-110C-4E43-A5DA-411EED2DCA14}"/>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Inventory!$Z$108:$AE$108</c:f>
              <c:numCache>
                <c:formatCode>General</c:formatCode>
                <c:ptCount val="5"/>
                <c:pt idx="0">
                  <c:v>10300</c:v>
                </c:pt>
                <c:pt idx="1">
                  <c:v>10300</c:v>
                </c:pt>
                <c:pt idx="2">
                  <c:v>73400</c:v>
                </c:pt>
                <c:pt idx="3">
                  <c:v>117000</c:v>
                </c:pt>
                <c:pt idx="4">
                  <c:v>117000</c:v>
                </c:pt>
              </c:numCache>
            </c:numRef>
          </c:val>
          <c:extLst>
            <c:ext xmlns:c16="http://schemas.microsoft.com/office/drawing/2014/chart" uri="{C3380CC4-5D6E-409C-BE32-E72D297353CC}">
              <c16:uniqueId val="{0000000B-110C-4E43-A5DA-411EED2DCA14}"/>
            </c:ext>
          </c:extLst>
        </c:ser>
        <c:ser>
          <c:idx val="2"/>
          <c:order val="2"/>
          <c:tx>
            <c:strRef>
              <c:f>Inventory!$Y$109</c:f>
              <c:strCache>
                <c:ptCount val="1"/>
                <c:pt idx="0">
                  <c:v>Pflege - Dünger</c:v>
                </c:pt>
              </c:strCache>
            </c:strRef>
          </c:tx>
          <c:spPr>
            <a:solidFill>
              <a:schemeClr val="accent6">
                <a:lumMod val="50000"/>
              </a:schemeClr>
            </a:solidFill>
            <a:ln>
              <a:noFill/>
            </a:ln>
            <a:effectLst/>
          </c:spPr>
          <c:invertIfNegative val="0"/>
          <c:dPt>
            <c:idx val="0"/>
            <c:invertIfNegative val="0"/>
            <c:bubble3D val="0"/>
            <c:extLst>
              <c:ext xmlns:c16="http://schemas.microsoft.com/office/drawing/2014/chart" uri="{C3380CC4-5D6E-409C-BE32-E72D297353CC}">
                <c16:uniqueId val="{0000000C-110C-4E43-A5DA-411EED2DCA14}"/>
              </c:ext>
            </c:extLst>
          </c:dPt>
          <c:dPt>
            <c:idx val="1"/>
            <c:invertIfNegative val="0"/>
            <c:bubble3D val="0"/>
            <c:extLst>
              <c:ext xmlns:c16="http://schemas.microsoft.com/office/drawing/2014/chart" uri="{C3380CC4-5D6E-409C-BE32-E72D297353CC}">
                <c16:uniqueId val="{0000000D-110C-4E43-A5DA-411EED2DCA14}"/>
              </c:ext>
            </c:extLst>
          </c:dPt>
          <c:dPt>
            <c:idx val="2"/>
            <c:invertIfNegative val="0"/>
            <c:bubble3D val="0"/>
            <c:extLst>
              <c:ext xmlns:c16="http://schemas.microsoft.com/office/drawing/2014/chart" uri="{C3380CC4-5D6E-409C-BE32-E72D297353CC}">
                <c16:uniqueId val="{0000000E-110C-4E43-A5DA-411EED2DCA14}"/>
              </c:ext>
            </c:extLst>
          </c:dPt>
          <c:dPt>
            <c:idx val="3"/>
            <c:invertIfNegative val="0"/>
            <c:bubble3D val="0"/>
            <c:extLst>
              <c:ext xmlns:c16="http://schemas.microsoft.com/office/drawing/2014/chart" uri="{C3380CC4-5D6E-409C-BE32-E72D297353CC}">
                <c16:uniqueId val="{0000000F-110C-4E43-A5DA-411EED2DCA14}"/>
              </c:ext>
            </c:extLst>
          </c:dPt>
          <c:dPt>
            <c:idx val="4"/>
            <c:invertIfNegative val="0"/>
            <c:bubble3D val="0"/>
            <c:extLst>
              <c:ext xmlns:c16="http://schemas.microsoft.com/office/drawing/2014/chart" uri="{C3380CC4-5D6E-409C-BE32-E72D297353CC}">
                <c16:uniqueId val="{00000010-110C-4E43-A5DA-411EED2DCA14}"/>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Inventory!$Z$109:$AE$109</c:f>
              <c:numCache>
                <c:formatCode>General</c:formatCode>
                <c:ptCount val="5"/>
                <c:pt idx="0">
                  <c:v>19600</c:v>
                </c:pt>
                <c:pt idx="1">
                  <c:v>19600</c:v>
                </c:pt>
                <c:pt idx="2">
                  <c:v>0</c:v>
                </c:pt>
                <c:pt idx="3">
                  <c:v>0</c:v>
                </c:pt>
                <c:pt idx="4">
                  <c:v>0</c:v>
                </c:pt>
              </c:numCache>
            </c:numRef>
          </c:val>
          <c:extLst>
            <c:ext xmlns:c16="http://schemas.microsoft.com/office/drawing/2014/chart" uri="{C3380CC4-5D6E-409C-BE32-E72D297353CC}">
              <c16:uniqueId val="{00000011-110C-4E43-A5DA-411EED2DCA14}"/>
            </c:ext>
          </c:extLst>
        </c:ser>
        <c:ser>
          <c:idx val="3"/>
          <c:order val="3"/>
          <c:tx>
            <c:strRef>
              <c:f>Inventory!$Y$110</c:f>
              <c:strCache>
                <c:ptCount val="1"/>
                <c:pt idx="0">
                  <c:v>Pflege - Pflanzenschutz</c:v>
                </c:pt>
              </c:strCache>
            </c:strRef>
          </c:tx>
          <c:spPr>
            <a:solidFill>
              <a:schemeClr val="accent6">
                <a:lumMod val="75000"/>
              </a:schemeClr>
            </a:solidFill>
            <a:ln>
              <a:noFill/>
            </a:ln>
            <a:effectLst/>
          </c:spPr>
          <c:invertIfNegative val="0"/>
          <c:dPt>
            <c:idx val="0"/>
            <c:invertIfNegative val="0"/>
            <c:bubble3D val="0"/>
            <c:extLst>
              <c:ext xmlns:c16="http://schemas.microsoft.com/office/drawing/2014/chart" uri="{C3380CC4-5D6E-409C-BE32-E72D297353CC}">
                <c16:uniqueId val="{00000012-110C-4E43-A5DA-411EED2DCA14}"/>
              </c:ext>
            </c:extLst>
          </c:dPt>
          <c:dPt>
            <c:idx val="1"/>
            <c:invertIfNegative val="0"/>
            <c:bubble3D val="0"/>
            <c:extLst>
              <c:ext xmlns:c16="http://schemas.microsoft.com/office/drawing/2014/chart" uri="{C3380CC4-5D6E-409C-BE32-E72D297353CC}">
                <c16:uniqueId val="{00000013-110C-4E43-A5DA-411EED2DCA14}"/>
              </c:ext>
            </c:extLst>
          </c:dPt>
          <c:dPt>
            <c:idx val="2"/>
            <c:invertIfNegative val="0"/>
            <c:bubble3D val="0"/>
            <c:extLst>
              <c:ext xmlns:c16="http://schemas.microsoft.com/office/drawing/2014/chart" uri="{C3380CC4-5D6E-409C-BE32-E72D297353CC}">
                <c16:uniqueId val="{00000014-110C-4E43-A5DA-411EED2DCA14}"/>
              </c:ext>
            </c:extLst>
          </c:dPt>
          <c:dPt>
            <c:idx val="3"/>
            <c:invertIfNegative val="0"/>
            <c:bubble3D val="0"/>
            <c:extLst>
              <c:ext xmlns:c16="http://schemas.microsoft.com/office/drawing/2014/chart" uri="{C3380CC4-5D6E-409C-BE32-E72D297353CC}">
                <c16:uniqueId val="{00000015-110C-4E43-A5DA-411EED2DCA14}"/>
              </c:ext>
            </c:extLst>
          </c:dPt>
          <c:dPt>
            <c:idx val="4"/>
            <c:invertIfNegative val="0"/>
            <c:bubble3D val="0"/>
            <c:extLst>
              <c:ext xmlns:c16="http://schemas.microsoft.com/office/drawing/2014/chart" uri="{C3380CC4-5D6E-409C-BE32-E72D297353CC}">
                <c16:uniqueId val="{00000016-110C-4E43-A5DA-411EED2DCA14}"/>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Inventory!$Z$110:$AE$110</c:f>
              <c:numCache>
                <c:formatCode>General</c:formatCode>
                <c:ptCount val="5"/>
                <c:pt idx="0">
                  <c:v>18300</c:v>
                </c:pt>
                <c:pt idx="1">
                  <c:v>18300</c:v>
                </c:pt>
                <c:pt idx="2">
                  <c:v>0</c:v>
                </c:pt>
                <c:pt idx="3">
                  <c:v>0</c:v>
                </c:pt>
                <c:pt idx="4">
                  <c:v>0</c:v>
                </c:pt>
              </c:numCache>
            </c:numRef>
          </c:val>
          <c:extLst>
            <c:ext xmlns:c16="http://schemas.microsoft.com/office/drawing/2014/chart" uri="{C3380CC4-5D6E-409C-BE32-E72D297353CC}">
              <c16:uniqueId val="{00000017-110C-4E43-A5DA-411EED2DCA14}"/>
            </c:ext>
          </c:extLst>
        </c:ser>
        <c:ser>
          <c:idx val="4"/>
          <c:order val="4"/>
          <c:tx>
            <c:strRef>
              <c:f>Inventory!$Y$111</c:f>
              <c:strCache>
                <c:ptCount val="1"/>
                <c:pt idx="0">
                  <c:v>Pflege - Mähen</c:v>
                </c:pt>
              </c:strCache>
            </c:strRef>
          </c:tx>
          <c:spPr>
            <a:solidFill>
              <a:schemeClr val="accent6"/>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Inventory!$Z$111:$AE$111</c:f>
              <c:numCache>
                <c:formatCode>General</c:formatCode>
                <c:ptCount val="5"/>
                <c:pt idx="0">
                  <c:v>7360</c:v>
                </c:pt>
                <c:pt idx="1">
                  <c:v>7360</c:v>
                </c:pt>
                <c:pt idx="2">
                  <c:v>0</c:v>
                </c:pt>
                <c:pt idx="3">
                  <c:v>0</c:v>
                </c:pt>
                <c:pt idx="4">
                  <c:v>0</c:v>
                </c:pt>
              </c:numCache>
            </c:numRef>
          </c:val>
          <c:extLst>
            <c:ext xmlns:c16="http://schemas.microsoft.com/office/drawing/2014/chart" uri="{C3380CC4-5D6E-409C-BE32-E72D297353CC}">
              <c16:uniqueId val="{00000018-110C-4E43-A5DA-411EED2DCA14}"/>
            </c:ext>
          </c:extLst>
        </c:ser>
        <c:ser>
          <c:idx val="5"/>
          <c:order val="5"/>
          <c:tx>
            <c:strRef>
              <c:f>Inventory!$Y$112</c:f>
              <c:strCache>
                <c:ptCount val="1"/>
                <c:pt idx="0">
                  <c:v>Andere Pflege</c:v>
                </c:pt>
              </c:strCache>
            </c:strRef>
          </c:tx>
          <c:spPr>
            <a:solidFill>
              <a:schemeClr val="accent6">
                <a:lumMod val="60000"/>
                <a:lumOff val="40000"/>
              </a:schemeClr>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Inventory!$Z$112:$AE$112</c:f>
              <c:numCache>
                <c:formatCode>General</c:formatCode>
                <c:ptCount val="5"/>
                <c:pt idx="0">
                  <c:v>27600</c:v>
                </c:pt>
                <c:pt idx="1">
                  <c:v>27600</c:v>
                </c:pt>
                <c:pt idx="2">
                  <c:v>1670</c:v>
                </c:pt>
                <c:pt idx="3">
                  <c:v>1670</c:v>
                </c:pt>
                <c:pt idx="4">
                  <c:v>1670</c:v>
                </c:pt>
              </c:numCache>
            </c:numRef>
          </c:val>
          <c:extLst>
            <c:ext xmlns:c16="http://schemas.microsoft.com/office/drawing/2014/chart" uri="{C3380CC4-5D6E-409C-BE32-E72D297353CC}">
              <c16:uniqueId val="{00000019-110C-4E43-A5DA-411EED2DCA14}"/>
            </c:ext>
          </c:extLst>
        </c:ser>
        <c:ser>
          <c:idx val="6"/>
          <c:order val="6"/>
          <c:tx>
            <c:strRef>
              <c:f>Inventory!$Y$113</c:f>
              <c:strCache>
                <c:ptCount val="1"/>
                <c:pt idx="0">
                  <c:v>Nachfüllen Granulat</c:v>
                </c:pt>
              </c:strCache>
            </c:strRef>
          </c:tx>
          <c:spPr>
            <a:solidFill>
              <a:schemeClr val="bg1">
                <a:lumMod val="65000"/>
              </a:schemeClr>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Inventory!$Z$113:$AE$113</c:f>
              <c:numCache>
                <c:formatCode>General</c:formatCode>
                <c:ptCount val="5"/>
                <c:pt idx="0">
                  <c:v>0</c:v>
                </c:pt>
                <c:pt idx="1">
                  <c:v>0</c:v>
                </c:pt>
                <c:pt idx="2">
                  <c:v>0</c:v>
                </c:pt>
                <c:pt idx="3">
                  <c:v>23000</c:v>
                </c:pt>
                <c:pt idx="4">
                  <c:v>4020</c:v>
                </c:pt>
              </c:numCache>
            </c:numRef>
          </c:val>
          <c:extLst>
            <c:ext xmlns:c16="http://schemas.microsoft.com/office/drawing/2014/chart" uri="{C3380CC4-5D6E-409C-BE32-E72D297353CC}">
              <c16:uniqueId val="{0000001A-110C-4E43-A5DA-411EED2DCA14}"/>
            </c:ext>
          </c:extLst>
        </c:ser>
        <c:ser>
          <c:idx val="7"/>
          <c:order val="7"/>
          <c:tx>
            <c:strRef>
              <c:f>Inventory!$Y$114</c:f>
              <c:strCache>
                <c:ptCount val="1"/>
                <c:pt idx="0">
                  <c:v>Entsorgung</c:v>
                </c:pt>
              </c:strCache>
            </c:strRef>
          </c:tx>
          <c:spPr>
            <a:solidFill>
              <a:schemeClr val="bg1">
                <a:lumMod val="85000"/>
              </a:schemeClr>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Inventory!$Z$114:$AE$114</c:f>
              <c:numCache>
                <c:formatCode>General</c:formatCode>
                <c:ptCount val="5"/>
                <c:pt idx="0">
                  <c:v>1220</c:v>
                </c:pt>
                <c:pt idx="1">
                  <c:v>6820</c:v>
                </c:pt>
                <c:pt idx="2">
                  <c:v>39000</c:v>
                </c:pt>
                <c:pt idx="3">
                  <c:v>47400</c:v>
                </c:pt>
                <c:pt idx="4">
                  <c:v>47400</c:v>
                </c:pt>
              </c:numCache>
            </c:numRef>
          </c:val>
          <c:extLst>
            <c:ext xmlns:c16="http://schemas.microsoft.com/office/drawing/2014/chart" uri="{C3380CC4-5D6E-409C-BE32-E72D297353CC}">
              <c16:uniqueId val="{0000001B-110C-4E43-A5DA-411EED2DCA14}"/>
            </c:ext>
          </c:extLst>
        </c:ser>
        <c:ser>
          <c:idx val="8"/>
          <c:order val="8"/>
          <c:tx>
            <c:strRef>
              <c:f>Inventory!$Y$115</c:f>
              <c:strCache>
                <c:ptCount val="1"/>
                <c:pt idx="0">
                  <c:v>Mikroplastik in Umwelt</c:v>
                </c:pt>
              </c:strCache>
            </c:strRef>
          </c:tx>
          <c:spPr>
            <a:noFill/>
            <a:ln w="19050">
              <a:solidFill>
                <a:schemeClr val="bg1">
                  <a:lumMod val="50000"/>
                </a:schemeClr>
              </a:solidFill>
              <a:prstDash val="sysDash"/>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Inventory!$Z$115:$AE$115</c:f>
              <c:numCache>
                <c:formatCode>General</c:formatCode>
                <c:ptCount val="5"/>
                <c:pt idx="0">
                  <c:v>0</c:v>
                </c:pt>
                <c:pt idx="1">
                  <c:v>0</c:v>
                </c:pt>
                <c:pt idx="2">
                  <c:v>40400</c:v>
                </c:pt>
                <c:pt idx="3">
                  <c:v>66000</c:v>
                </c:pt>
                <c:pt idx="4">
                  <c:v>7920</c:v>
                </c:pt>
              </c:numCache>
            </c:numRef>
          </c:val>
          <c:extLst>
            <c:ext xmlns:c16="http://schemas.microsoft.com/office/drawing/2014/chart" uri="{C3380CC4-5D6E-409C-BE32-E72D297353CC}">
              <c16:uniqueId val="{0000001C-110C-4E43-A5DA-411EED2DCA14}"/>
            </c:ext>
          </c:extLst>
        </c:ser>
        <c:dLbls>
          <c:showLegendKey val="0"/>
          <c:showVal val="0"/>
          <c:showCatName val="0"/>
          <c:showSerName val="0"/>
          <c:showPercent val="0"/>
          <c:showBubbleSize val="0"/>
        </c:dLbls>
        <c:gapWidth val="20"/>
        <c:overlap val="100"/>
        <c:axId val="679823400"/>
        <c:axId val="679823072"/>
      </c:barChart>
      <c:catAx>
        <c:axId val="6798234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679823072"/>
        <c:crosses val="autoZero"/>
        <c:auto val="1"/>
        <c:lblAlgn val="ctr"/>
        <c:lblOffset val="100"/>
        <c:noMultiLvlLbl val="0"/>
      </c:catAx>
      <c:valAx>
        <c:axId val="679823072"/>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r>
                  <a:rPr lang="de-DE" sz="1200"/>
                  <a:t>UBP pro h</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679823400"/>
        <c:crosses val="autoZero"/>
        <c:crossBetween val="between"/>
      </c:valAx>
      <c:spPr>
        <a:noFill/>
        <a:ln>
          <a:solidFill>
            <a:schemeClr val="bg1">
              <a:lumMod val="75000"/>
            </a:schemeClr>
          </a:solidFill>
        </a:ln>
        <a:effectLst/>
      </c:spPr>
    </c:plotArea>
    <c:legend>
      <c:legendPos val="b"/>
      <c:layout>
        <c:manualLayout>
          <c:xMode val="edge"/>
          <c:yMode val="edge"/>
          <c:x val="5.5730188437472364E-2"/>
          <c:y val="0.85269028871391073"/>
          <c:w val="0.862118973374987"/>
          <c:h val="8.66527437607110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sz="1600">
          <a:latin typeface="Carbotech Avenir" panose="020B0503020203020204" pitchFamily="34" charset="77"/>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rbotech Avenir" panose="020B0503020203020204" pitchFamily="34" charset="77"/>
                <a:ea typeface="+mn-ea"/>
                <a:cs typeface="+mn-cs"/>
              </a:defRPr>
            </a:pPr>
            <a:r>
              <a:rPr lang="de-DE" sz="1600" b="1" i="0">
                <a:latin typeface="Carbotech Avenir" panose="020B0503020203020204" pitchFamily="34" charset="77"/>
              </a:rPr>
              <a:t>Mittelmässig genutzt</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rbotech Avenir" panose="020B0503020203020204" pitchFamily="34" charset="77"/>
              <a:ea typeface="+mn-ea"/>
              <a:cs typeface="+mn-cs"/>
            </a:defRPr>
          </a:pPr>
          <a:endParaRPr lang="de-DE"/>
        </a:p>
      </c:txPr>
    </c:title>
    <c:autoTitleDeleted val="0"/>
    <c:plotArea>
      <c:layout>
        <c:manualLayout>
          <c:layoutTarget val="inner"/>
          <c:xMode val="edge"/>
          <c:yMode val="edge"/>
          <c:x val="0.34091288828544725"/>
          <c:y val="0.15703730215541239"/>
          <c:w val="0.61400942284271143"/>
          <c:h val="0.63213373896444758"/>
        </c:manualLayout>
      </c:layout>
      <c:barChart>
        <c:barDir val="bar"/>
        <c:grouping val="stacked"/>
        <c:varyColors val="0"/>
        <c:ser>
          <c:idx val="0"/>
          <c:order val="0"/>
          <c:tx>
            <c:strRef>
              <c:f>Inventory!$Y$107</c:f>
              <c:strCache>
                <c:ptCount val="1"/>
                <c:pt idx="0">
                  <c:v>Erstellung</c:v>
                </c:pt>
              </c:strCache>
            </c:strRef>
          </c:tx>
          <c:spPr>
            <a:solidFill>
              <a:schemeClr val="accent5"/>
            </a:solidFill>
            <a:ln>
              <a:noFill/>
            </a:ln>
            <a:effectLst/>
          </c:spPr>
          <c:invertIfNegative val="0"/>
          <c:dPt>
            <c:idx val="0"/>
            <c:invertIfNegative val="0"/>
            <c:bubble3D val="0"/>
            <c:extLst>
              <c:ext xmlns:c16="http://schemas.microsoft.com/office/drawing/2014/chart" uri="{C3380CC4-5D6E-409C-BE32-E72D297353CC}">
                <c16:uniqueId val="{00000000-EBD7-BF41-9DC1-83CC7766E0AC}"/>
              </c:ext>
            </c:extLst>
          </c:dPt>
          <c:dPt>
            <c:idx val="1"/>
            <c:invertIfNegative val="0"/>
            <c:bubble3D val="0"/>
            <c:extLst>
              <c:ext xmlns:c16="http://schemas.microsoft.com/office/drawing/2014/chart" uri="{C3380CC4-5D6E-409C-BE32-E72D297353CC}">
                <c16:uniqueId val="{00000001-EBD7-BF41-9DC1-83CC7766E0AC}"/>
              </c:ext>
            </c:extLst>
          </c:dPt>
          <c:dPt>
            <c:idx val="2"/>
            <c:invertIfNegative val="0"/>
            <c:bubble3D val="0"/>
            <c:extLst>
              <c:ext xmlns:c16="http://schemas.microsoft.com/office/drawing/2014/chart" uri="{C3380CC4-5D6E-409C-BE32-E72D297353CC}">
                <c16:uniqueId val="{00000002-EBD7-BF41-9DC1-83CC7766E0AC}"/>
              </c:ext>
            </c:extLst>
          </c:dPt>
          <c:dPt>
            <c:idx val="3"/>
            <c:invertIfNegative val="0"/>
            <c:bubble3D val="0"/>
            <c:extLst>
              <c:ext xmlns:c16="http://schemas.microsoft.com/office/drawing/2014/chart" uri="{C3380CC4-5D6E-409C-BE32-E72D297353CC}">
                <c16:uniqueId val="{00000003-EBD7-BF41-9DC1-83CC7766E0AC}"/>
              </c:ext>
            </c:extLst>
          </c:dPt>
          <c:dPt>
            <c:idx val="4"/>
            <c:invertIfNegative val="0"/>
            <c:bubble3D val="0"/>
            <c:extLst>
              <c:ext xmlns:c16="http://schemas.microsoft.com/office/drawing/2014/chart" uri="{C3380CC4-5D6E-409C-BE32-E72D297353CC}">
                <c16:uniqueId val="{00000004-EBD7-BF41-9DC1-83CC7766E0AC}"/>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Inventory!$Z$107:$AE$107</c:f>
              <c:numCache>
                <c:formatCode>General</c:formatCode>
                <c:ptCount val="5"/>
                <c:pt idx="0">
                  <c:v>34800</c:v>
                </c:pt>
                <c:pt idx="1">
                  <c:v>58800</c:v>
                </c:pt>
                <c:pt idx="2">
                  <c:v>118000</c:v>
                </c:pt>
                <c:pt idx="3">
                  <c:v>126000</c:v>
                </c:pt>
                <c:pt idx="4">
                  <c:v>118000</c:v>
                </c:pt>
              </c:numCache>
            </c:numRef>
          </c:val>
          <c:extLst>
            <c:ext xmlns:c16="http://schemas.microsoft.com/office/drawing/2014/chart" uri="{C3380CC4-5D6E-409C-BE32-E72D297353CC}">
              <c16:uniqueId val="{00000005-EBD7-BF41-9DC1-83CC7766E0AC}"/>
            </c:ext>
          </c:extLst>
        </c:ser>
        <c:ser>
          <c:idx val="1"/>
          <c:order val="1"/>
          <c:tx>
            <c:strRef>
              <c:f>Inventory!$Y$108</c:f>
              <c:strCache>
                <c:ptCount val="1"/>
                <c:pt idx="0">
                  <c:v>Renovation</c:v>
                </c:pt>
              </c:strCache>
            </c:strRef>
          </c:tx>
          <c:spPr>
            <a:solidFill>
              <a:schemeClr val="accent3"/>
            </a:solidFill>
            <a:ln>
              <a:noFill/>
            </a:ln>
            <a:effectLst/>
          </c:spPr>
          <c:invertIfNegative val="0"/>
          <c:dPt>
            <c:idx val="0"/>
            <c:invertIfNegative val="0"/>
            <c:bubble3D val="0"/>
            <c:extLst>
              <c:ext xmlns:c16="http://schemas.microsoft.com/office/drawing/2014/chart" uri="{C3380CC4-5D6E-409C-BE32-E72D297353CC}">
                <c16:uniqueId val="{00000006-EBD7-BF41-9DC1-83CC7766E0AC}"/>
              </c:ext>
            </c:extLst>
          </c:dPt>
          <c:dPt>
            <c:idx val="1"/>
            <c:invertIfNegative val="0"/>
            <c:bubble3D val="0"/>
            <c:extLst>
              <c:ext xmlns:c16="http://schemas.microsoft.com/office/drawing/2014/chart" uri="{C3380CC4-5D6E-409C-BE32-E72D297353CC}">
                <c16:uniqueId val="{00000007-EBD7-BF41-9DC1-83CC7766E0AC}"/>
              </c:ext>
            </c:extLst>
          </c:dPt>
          <c:dPt>
            <c:idx val="2"/>
            <c:invertIfNegative val="0"/>
            <c:bubble3D val="0"/>
            <c:extLst>
              <c:ext xmlns:c16="http://schemas.microsoft.com/office/drawing/2014/chart" uri="{C3380CC4-5D6E-409C-BE32-E72D297353CC}">
                <c16:uniqueId val="{00000008-EBD7-BF41-9DC1-83CC7766E0AC}"/>
              </c:ext>
            </c:extLst>
          </c:dPt>
          <c:dPt>
            <c:idx val="3"/>
            <c:invertIfNegative val="0"/>
            <c:bubble3D val="0"/>
            <c:extLst>
              <c:ext xmlns:c16="http://schemas.microsoft.com/office/drawing/2014/chart" uri="{C3380CC4-5D6E-409C-BE32-E72D297353CC}">
                <c16:uniqueId val="{00000009-EBD7-BF41-9DC1-83CC7766E0AC}"/>
              </c:ext>
            </c:extLst>
          </c:dPt>
          <c:dPt>
            <c:idx val="4"/>
            <c:invertIfNegative val="0"/>
            <c:bubble3D val="0"/>
            <c:extLst>
              <c:ext xmlns:c16="http://schemas.microsoft.com/office/drawing/2014/chart" uri="{C3380CC4-5D6E-409C-BE32-E72D297353CC}">
                <c16:uniqueId val="{0000000A-EBD7-BF41-9DC1-83CC7766E0AC}"/>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Inventory!$Z$108:$AE$108</c:f>
              <c:numCache>
                <c:formatCode>General</c:formatCode>
                <c:ptCount val="5"/>
                <c:pt idx="0">
                  <c:v>10300</c:v>
                </c:pt>
                <c:pt idx="1">
                  <c:v>10300</c:v>
                </c:pt>
                <c:pt idx="2">
                  <c:v>73400</c:v>
                </c:pt>
                <c:pt idx="3">
                  <c:v>117000</c:v>
                </c:pt>
                <c:pt idx="4">
                  <c:v>117000</c:v>
                </c:pt>
              </c:numCache>
            </c:numRef>
          </c:val>
          <c:extLst>
            <c:ext xmlns:c16="http://schemas.microsoft.com/office/drawing/2014/chart" uri="{C3380CC4-5D6E-409C-BE32-E72D297353CC}">
              <c16:uniqueId val="{0000000B-EBD7-BF41-9DC1-83CC7766E0AC}"/>
            </c:ext>
          </c:extLst>
        </c:ser>
        <c:ser>
          <c:idx val="2"/>
          <c:order val="2"/>
          <c:tx>
            <c:strRef>
              <c:f>Inventory!$Y$109</c:f>
              <c:strCache>
                <c:ptCount val="1"/>
                <c:pt idx="0">
                  <c:v>Pflege - Dünger</c:v>
                </c:pt>
              </c:strCache>
            </c:strRef>
          </c:tx>
          <c:spPr>
            <a:solidFill>
              <a:schemeClr val="accent6">
                <a:lumMod val="50000"/>
              </a:schemeClr>
            </a:solidFill>
            <a:ln>
              <a:noFill/>
            </a:ln>
            <a:effectLst/>
          </c:spPr>
          <c:invertIfNegative val="0"/>
          <c:dPt>
            <c:idx val="0"/>
            <c:invertIfNegative val="0"/>
            <c:bubble3D val="0"/>
            <c:extLst>
              <c:ext xmlns:c16="http://schemas.microsoft.com/office/drawing/2014/chart" uri="{C3380CC4-5D6E-409C-BE32-E72D297353CC}">
                <c16:uniqueId val="{0000000C-EBD7-BF41-9DC1-83CC7766E0AC}"/>
              </c:ext>
            </c:extLst>
          </c:dPt>
          <c:dPt>
            <c:idx val="1"/>
            <c:invertIfNegative val="0"/>
            <c:bubble3D val="0"/>
            <c:extLst>
              <c:ext xmlns:c16="http://schemas.microsoft.com/office/drawing/2014/chart" uri="{C3380CC4-5D6E-409C-BE32-E72D297353CC}">
                <c16:uniqueId val="{0000000D-EBD7-BF41-9DC1-83CC7766E0AC}"/>
              </c:ext>
            </c:extLst>
          </c:dPt>
          <c:dPt>
            <c:idx val="2"/>
            <c:invertIfNegative val="0"/>
            <c:bubble3D val="0"/>
            <c:extLst>
              <c:ext xmlns:c16="http://schemas.microsoft.com/office/drawing/2014/chart" uri="{C3380CC4-5D6E-409C-BE32-E72D297353CC}">
                <c16:uniqueId val="{0000000E-EBD7-BF41-9DC1-83CC7766E0AC}"/>
              </c:ext>
            </c:extLst>
          </c:dPt>
          <c:dPt>
            <c:idx val="3"/>
            <c:invertIfNegative val="0"/>
            <c:bubble3D val="0"/>
            <c:extLst>
              <c:ext xmlns:c16="http://schemas.microsoft.com/office/drawing/2014/chart" uri="{C3380CC4-5D6E-409C-BE32-E72D297353CC}">
                <c16:uniqueId val="{0000000F-EBD7-BF41-9DC1-83CC7766E0AC}"/>
              </c:ext>
            </c:extLst>
          </c:dPt>
          <c:dPt>
            <c:idx val="4"/>
            <c:invertIfNegative val="0"/>
            <c:bubble3D val="0"/>
            <c:extLst>
              <c:ext xmlns:c16="http://schemas.microsoft.com/office/drawing/2014/chart" uri="{C3380CC4-5D6E-409C-BE32-E72D297353CC}">
                <c16:uniqueId val="{00000010-EBD7-BF41-9DC1-83CC7766E0AC}"/>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Inventory!$Z$109:$AE$109</c:f>
              <c:numCache>
                <c:formatCode>General</c:formatCode>
                <c:ptCount val="5"/>
                <c:pt idx="0">
                  <c:v>19600</c:v>
                </c:pt>
                <c:pt idx="1">
                  <c:v>19600</c:v>
                </c:pt>
                <c:pt idx="2">
                  <c:v>0</c:v>
                </c:pt>
                <c:pt idx="3">
                  <c:v>0</c:v>
                </c:pt>
                <c:pt idx="4">
                  <c:v>0</c:v>
                </c:pt>
              </c:numCache>
            </c:numRef>
          </c:val>
          <c:extLst>
            <c:ext xmlns:c16="http://schemas.microsoft.com/office/drawing/2014/chart" uri="{C3380CC4-5D6E-409C-BE32-E72D297353CC}">
              <c16:uniqueId val="{00000011-EBD7-BF41-9DC1-83CC7766E0AC}"/>
            </c:ext>
          </c:extLst>
        </c:ser>
        <c:ser>
          <c:idx val="3"/>
          <c:order val="3"/>
          <c:tx>
            <c:strRef>
              <c:f>Inventory!$Y$110</c:f>
              <c:strCache>
                <c:ptCount val="1"/>
                <c:pt idx="0">
                  <c:v>Pflege - Pflanzenschutz</c:v>
                </c:pt>
              </c:strCache>
            </c:strRef>
          </c:tx>
          <c:spPr>
            <a:solidFill>
              <a:schemeClr val="accent6">
                <a:lumMod val="75000"/>
              </a:schemeClr>
            </a:solidFill>
            <a:ln>
              <a:noFill/>
            </a:ln>
            <a:effectLst/>
          </c:spPr>
          <c:invertIfNegative val="0"/>
          <c:dPt>
            <c:idx val="0"/>
            <c:invertIfNegative val="0"/>
            <c:bubble3D val="0"/>
            <c:extLst>
              <c:ext xmlns:c16="http://schemas.microsoft.com/office/drawing/2014/chart" uri="{C3380CC4-5D6E-409C-BE32-E72D297353CC}">
                <c16:uniqueId val="{00000012-EBD7-BF41-9DC1-83CC7766E0AC}"/>
              </c:ext>
            </c:extLst>
          </c:dPt>
          <c:dPt>
            <c:idx val="1"/>
            <c:invertIfNegative val="0"/>
            <c:bubble3D val="0"/>
            <c:extLst>
              <c:ext xmlns:c16="http://schemas.microsoft.com/office/drawing/2014/chart" uri="{C3380CC4-5D6E-409C-BE32-E72D297353CC}">
                <c16:uniqueId val="{00000013-EBD7-BF41-9DC1-83CC7766E0AC}"/>
              </c:ext>
            </c:extLst>
          </c:dPt>
          <c:dPt>
            <c:idx val="2"/>
            <c:invertIfNegative val="0"/>
            <c:bubble3D val="0"/>
            <c:extLst>
              <c:ext xmlns:c16="http://schemas.microsoft.com/office/drawing/2014/chart" uri="{C3380CC4-5D6E-409C-BE32-E72D297353CC}">
                <c16:uniqueId val="{00000014-EBD7-BF41-9DC1-83CC7766E0AC}"/>
              </c:ext>
            </c:extLst>
          </c:dPt>
          <c:dPt>
            <c:idx val="3"/>
            <c:invertIfNegative val="0"/>
            <c:bubble3D val="0"/>
            <c:extLst>
              <c:ext xmlns:c16="http://schemas.microsoft.com/office/drawing/2014/chart" uri="{C3380CC4-5D6E-409C-BE32-E72D297353CC}">
                <c16:uniqueId val="{00000015-EBD7-BF41-9DC1-83CC7766E0AC}"/>
              </c:ext>
            </c:extLst>
          </c:dPt>
          <c:dPt>
            <c:idx val="4"/>
            <c:invertIfNegative val="0"/>
            <c:bubble3D val="0"/>
            <c:extLst>
              <c:ext xmlns:c16="http://schemas.microsoft.com/office/drawing/2014/chart" uri="{C3380CC4-5D6E-409C-BE32-E72D297353CC}">
                <c16:uniqueId val="{00000016-EBD7-BF41-9DC1-83CC7766E0AC}"/>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Inventory!$Z$110:$AE$110</c:f>
              <c:numCache>
                <c:formatCode>General</c:formatCode>
                <c:ptCount val="5"/>
                <c:pt idx="0">
                  <c:v>18300</c:v>
                </c:pt>
                <c:pt idx="1">
                  <c:v>18300</c:v>
                </c:pt>
                <c:pt idx="2">
                  <c:v>0</c:v>
                </c:pt>
                <c:pt idx="3">
                  <c:v>0</c:v>
                </c:pt>
                <c:pt idx="4">
                  <c:v>0</c:v>
                </c:pt>
              </c:numCache>
            </c:numRef>
          </c:val>
          <c:extLst>
            <c:ext xmlns:c16="http://schemas.microsoft.com/office/drawing/2014/chart" uri="{C3380CC4-5D6E-409C-BE32-E72D297353CC}">
              <c16:uniqueId val="{00000017-EBD7-BF41-9DC1-83CC7766E0AC}"/>
            </c:ext>
          </c:extLst>
        </c:ser>
        <c:ser>
          <c:idx val="4"/>
          <c:order val="4"/>
          <c:tx>
            <c:strRef>
              <c:f>Inventory!$Y$111</c:f>
              <c:strCache>
                <c:ptCount val="1"/>
                <c:pt idx="0">
                  <c:v>Pflege - Mähen</c:v>
                </c:pt>
              </c:strCache>
            </c:strRef>
          </c:tx>
          <c:spPr>
            <a:solidFill>
              <a:schemeClr val="accent6"/>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Inventory!$Z$111:$AE$111</c:f>
              <c:numCache>
                <c:formatCode>General</c:formatCode>
                <c:ptCount val="5"/>
                <c:pt idx="0">
                  <c:v>7360</c:v>
                </c:pt>
                <c:pt idx="1">
                  <c:v>7360</c:v>
                </c:pt>
                <c:pt idx="2">
                  <c:v>0</c:v>
                </c:pt>
                <c:pt idx="3">
                  <c:v>0</c:v>
                </c:pt>
                <c:pt idx="4">
                  <c:v>0</c:v>
                </c:pt>
              </c:numCache>
            </c:numRef>
          </c:val>
          <c:extLst>
            <c:ext xmlns:c16="http://schemas.microsoft.com/office/drawing/2014/chart" uri="{C3380CC4-5D6E-409C-BE32-E72D297353CC}">
              <c16:uniqueId val="{00000018-EBD7-BF41-9DC1-83CC7766E0AC}"/>
            </c:ext>
          </c:extLst>
        </c:ser>
        <c:ser>
          <c:idx val="5"/>
          <c:order val="5"/>
          <c:tx>
            <c:strRef>
              <c:f>Inventory!$Y$112</c:f>
              <c:strCache>
                <c:ptCount val="1"/>
                <c:pt idx="0">
                  <c:v>Andere Pflege</c:v>
                </c:pt>
              </c:strCache>
            </c:strRef>
          </c:tx>
          <c:spPr>
            <a:solidFill>
              <a:schemeClr val="accent6">
                <a:lumMod val="60000"/>
                <a:lumOff val="40000"/>
              </a:schemeClr>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Inventory!$Z$112:$AE$112</c:f>
              <c:numCache>
                <c:formatCode>General</c:formatCode>
                <c:ptCount val="5"/>
                <c:pt idx="0">
                  <c:v>27600</c:v>
                </c:pt>
                <c:pt idx="1">
                  <c:v>27600</c:v>
                </c:pt>
                <c:pt idx="2">
                  <c:v>1670</c:v>
                </c:pt>
                <c:pt idx="3">
                  <c:v>1670</c:v>
                </c:pt>
                <c:pt idx="4">
                  <c:v>1670</c:v>
                </c:pt>
              </c:numCache>
            </c:numRef>
          </c:val>
          <c:extLst>
            <c:ext xmlns:c16="http://schemas.microsoft.com/office/drawing/2014/chart" uri="{C3380CC4-5D6E-409C-BE32-E72D297353CC}">
              <c16:uniqueId val="{00000019-EBD7-BF41-9DC1-83CC7766E0AC}"/>
            </c:ext>
          </c:extLst>
        </c:ser>
        <c:ser>
          <c:idx val="6"/>
          <c:order val="6"/>
          <c:tx>
            <c:strRef>
              <c:f>Inventory!$Y$113</c:f>
              <c:strCache>
                <c:ptCount val="1"/>
                <c:pt idx="0">
                  <c:v>Nachfüllen Granulat</c:v>
                </c:pt>
              </c:strCache>
            </c:strRef>
          </c:tx>
          <c:spPr>
            <a:solidFill>
              <a:schemeClr val="bg1">
                <a:lumMod val="65000"/>
              </a:schemeClr>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Inventory!$Z$113:$AE$113</c:f>
              <c:numCache>
                <c:formatCode>General</c:formatCode>
                <c:ptCount val="5"/>
                <c:pt idx="0">
                  <c:v>0</c:v>
                </c:pt>
                <c:pt idx="1">
                  <c:v>0</c:v>
                </c:pt>
                <c:pt idx="2">
                  <c:v>0</c:v>
                </c:pt>
                <c:pt idx="3">
                  <c:v>23000</c:v>
                </c:pt>
                <c:pt idx="4">
                  <c:v>4020</c:v>
                </c:pt>
              </c:numCache>
            </c:numRef>
          </c:val>
          <c:extLst>
            <c:ext xmlns:c16="http://schemas.microsoft.com/office/drawing/2014/chart" uri="{C3380CC4-5D6E-409C-BE32-E72D297353CC}">
              <c16:uniqueId val="{0000001A-EBD7-BF41-9DC1-83CC7766E0AC}"/>
            </c:ext>
          </c:extLst>
        </c:ser>
        <c:ser>
          <c:idx val="7"/>
          <c:order val="7"/>
          <c:tx>
            <c:strRef>
              <c:f>Inventory!$Y$114</c:f>
              <c:strCache>
                <c:ptCount val="1"/>
                <c:pt idx="0">
                  <c:v>Entsorgung</c:v>
                </c:pt>
              </c:strCache>
            </c:strRef>
          </c:tx>
          <c:spPr>
            <a:solidFill>
              <a:schemeClr val="bg1">
                <a:lumMod val="85000"/>
              </a:schemeClr>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Inventory!$Z$114:$AE$114</c:f>
              <c:numCache>
                <c:formatCode>General</c:formatCode>
                <c:ptCount val="5"/>
                <c:pt idx="0">
                  <c:v>1220</c:v>
                </c:pt>
                <c:pt idx="1">
                  <c:v>6820</c:v>
                </c:pt>
                <c:pt idx="2">
                  <c:v>39000</c:v>
                </c:pt>
                <c:pt idx="3">
                  <c:v>47400</c:v>
                </c:pt>
                <c:pt idx="4">
                  <c:v>47400</c:v>
                </c:pt>
              </c:numCache>
            </c:numRef>
          </c:val>
          <c:extLst>
            <c:ext xmlns:c16="http://schemas.microsoft.com/office/drawing/2014/chart" uri="{C3380CC4-5D6E-409C-BE32-E72D297353CC}">
              <c16:uniqueId val="{0000001B-EBD7-BF41-9DC1-83CC7766E0AC}"/>
            </c:ext>
          </c:extLst>
        </c:ser>
        <c:ser>
          <c:idx val="8"/>
          <c:order val="8"/>
          <c:tx>
            <c:strRef>
              <c:f>Inventory!$Y$115</c:f>
              <c:strCache>
                <c:ptCount val="1"/>
                <c:pt idx="0">
                  <c:v>Mikroplastik in Umwelt</c:v>
                </c:pt>
              </c:strCache>
            </c:strRef>
          </c:tx>
          <c:spPr>
            <a:noFill/>
            <a:ln w="19050">
              <a:solidFill>
                <a:schemeClr val="bg1">
                  <a:lumMod val="50000"/>
                </a:schemeClr>
              </a:solidFill>
              <a:prstDash val="sysDash"/>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Inventory!$Z$115:$AE$115</c:f>
              <c:numCache>
                <c:formatCode>General</c:formatCode>
                <c:ptCount val="5"/>
                <c:pt idx="0">
                  <c:v>0</c:v>
                </c:pt>
                <c:pt idx="1">
                  <c:v>0</c:v>
                </c:pt>
                <c:pt idx="2">
                  <c:v>40400</c:v>
                </c:pt>
                <c:pt idx="3">
                  <c:v>66000</c:v>
                </c:pt>
                <c:pt idx="4">
                  <c:v>7920</c:v>
                </c:pt>
              </c:numCache>
            </c:numRef>
          </c:val>
          <c:extLst>
            <c:ext xmlns:c16="http://schemas.microsoft.com/office/drawing/2014/chart" uri="{C3380CC4-5D6E-409C-BE32-E72D297353CC}">
              <c16:uniqueId val="{0000001C-EBD7-BF41-9DC1-83CC7766E0AC}"/>
            </c:ext>
          </c:extLst>
        </c:ser>
        <c:dLbls>
          <c:showLegendKey val="0"/>
          <c:showVal val="0"/>
          <c:showCatName val="0"/>
          <c:showSerName val="0"/>
          <c:showPercent val="0"/>
          <c:showBubbleSize val="0"/>
        </c:dLbls>
        <c:gapWidth val="20"/>
        <c:overlap val="100"/>
        <c:axId val="679823400"/>
        <c:axId val="679823072"/>
      </c:barChart>
      <c:catAx>
        <c:axId val="6798234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679823072"/>
        <c:crosses val="autoZero"/>
        <c:auto val="1"/>
        <c:lblAlgn val="ctr"/>
        <c:lblOffset val="100"/>
        <c:noMultiLvlLbl val="0"/>
      </c:catAx>
      <c:valAx>
        <c:axId val="679823072"/>
        <c:scaling>
          <c:orientation val="minMax"/>
          <c:max val="250000"/>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r>
                  <a:rPr lang="de-DE" sz="1200"/>
                  <a:t>UBP pro h</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679823400"/>
        <c:crosses val="autoZero"/>
        <c:crossBetween val="between"/>
      </c:valAx>
      <c:spPr>
        <a:noFill/>
        <a:ln>
          <a:solidFill>
            <a:schemeClr val="bg1">
              <a:lumMod val="75000"/>
            </a:schemeClr>
          </a:solidFill>
        </a:ln>
        <a:effectLst/>
      </c:spPr>
    </c:plotArea>
    <c:legend>
      <c:legendPos val="b"/>
      <c:layout>
        <c:manualLayout>
          <c:xMode val="edge"/>
          <c:yMode val="edge"/>
          <c:x val="5.5730188437472364E-2"/>
          <c:y val="0.85269028871391073"/>
          <c:w val="0.862118973374987"/>
          <c:h val="8.66527437607110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sz="1600">
          <a:latin typeface="Carbotech Avenir" panose="020B0503020203020204" pitchFamily="34" charset="77"/>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rbotech Avenir" panose="020B0503020203020204" pitchFamily="34" charset="77"/>
                <a:ea typeface="+mn-ea"/>
                <a:cs typeface="+mn-cs"/>
              </a:defRPr>
            </a:pPr>
            <a:r>
              <a:rPr lang="de-DE" sz="1600" b="1" i="0">
                <a:latin typeface="Carbotech Avenir" panose="020B0503020203020204" pitchFamily="34" charset="77"/>
              </a:rPr>
              <a:t>Stark genutzt</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rbotech Avenir" panose="020B0503020203020204" pitchFamily="34" charset="77"/>
              <a:ea typeface="+mn-ea"/>
              <a:cs typeface="+mn-cs"/>
            </a:defRPr>
          </a:pPr>
          <a:endParaRPr lang="de-DE"/>
        </a:p>
      </c:txPr>
    </c:title>
    <c:autoTitleDeleted val="0"/>
    <c:plotArea>
      <c:layout>
        <c:manualLayout>
          <c:layoutTarget val="inner"/>
          <c:xMode val="edge"/>
          <c:yMode val="edge"/>
          <c:x val="0.34091288828544725"/>
          <c:y val="0.15703730215541239"/>
          <c:w val="0.61400942284271143"/>
          <c:h val="0.63213373896444758"/>
        </c:manualLayout>
      </c:layout>
      <c:barChart>
        <c:barDir val="bar"/>
        <c:grouping val="stacked"/>
        <c:varyColors val="0"/>
        <c:ser>
          <c:idx val="0"/>
          <c:order val="0"/>
          <c:tx>
            <c:strRef>
              <c:f>Inventory!$Y$107</c:f>
              <c:strCache>
                <c:ptCount val="1"/>
                <c:pt idx="0">
                  <c:v>Erstellung</c:v>
                </c:pt>
              </c:strCache>
            </c:strRef>
          </c:tx>
          <c:spPr>
            <a:solidFill>
              <a:schemeClr val="accent5"/>
            </a:solidFill>
            <a:ln>
              <a:noFill/>
            </a:ln>
            <a:effectLst/>
          </c:spPr>
          <c:invertIfNegative val="0"/>
          <c:dPt>
            <c:idx val="0"/>
            <c:invertIfNegative val="0"/>
            <c:bubble3D val="0"/>
            <c:extLst>
              <c:ext xmlns:c16="http://schemas.microsoft.com/office/drawing/2014/chart" uri="{C3380CC4-5D6E-409C-BE32-E72D297353CC}">
                <c16:uniqueId val="{00000000-F399-7D4E-AB0B-2DC592E4C38B}"/>
              </c:ext>
            </c:extLst>
          </c:dPt>
          <c:dPt>
            <c:idx val="1"/>
            <c:invertIfNegative val="0"/>
            <c:bubble3D val="0"/>
            <c:extLst>
              <c:ext xmlns:c16="http://schemas.microsoft.com/office/drawing/2014/chart" uri="{C3380CC4-5D6E-409C-BE32-E72D297353CC}">
                <c16:uniqueId val="{00000001-F399-7D4E-AB0B-2DC592E4C38B}"/>
              </c:ext>
            </c:extLst>
          </c:dPt>
          <c:dPt>
            <c:idx val="2"/>
            <c:invertIfNegative val="0"/>
            <c:bubble3D val="0"/>
            <c:extLst>
              <c:ext xmlns:c16="http://schemas.microsoft.com/office/drawing/2014/chart" uri="{C3380CC4-5D6E-409C-BE32-E72D297353CC}">
                <c16:uniqueId val="{00000002-F399-7D4E-AB0B-2DC592E4C38B}"/>
              </c:ext>
            </c:extLst>
          </c:dPt>
          <c:dPt>
            <c:idx val="3"/>
            <c:invertIfNegative val="0"/>
            <c:bubble3D val="0"/>
            <c:extLst>
              <c:ext xmlns:c16="http://schemas.microsoft.com/office/drawing/2014/chart" uri="{C3380CC4-5D6E-409C-BE32-E72D297353CC}">
                <c16:uniqueId val="{00000003-F399-7D4E-AB0B-2DC592E4C38B}"/>
              </c:ext>
            </c:extLst>
          </c:dPt>
          <c:dPt>
            <c:idx val="4"/>
            <c:invertIfNegative val="0"/>
            <c:bubble3D val="0"/>
            <c:extLst>
              <c:ext xmlns:c16="http://schemas.microsoft.com/office/drawing/2014/chart" uri="{C3380CC4-5D6E-409C-BE32-E72D297353CC}">
                <c16:uniqueId val="{00000004-F399-7D4E-AB0B-2DC592E4C38B}"/>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Inventory!$Z$107:$AE$107</c:f>
              <c:numCache>
                <c:formatCode>General</c:formatCode>
                <c:ptCount val="5"/>
                <c:pt idx="0">
                  <c:v>34800</c:v>
                </c:pt>
                <c:pt idx="1">
                  <c:v>58800</c:v>
                </c:pt>
                <c:pt idx="2">
                  <c:v>118000</c:v>
                </c:pt>
                <c:pt idx="3">
                  <c:v>126000</c:v>
                </c:pt>
                <c:pt idx="4">
                  <c:v>118000</c:v>
                </c:pt>
              </c:numCache>
            </c:numRef>
          </c:val>
          <c:extLst>
            <c:ext xmlns:c16="http://schemas.microsoft.com/office/drawing/2014/chart" uri="{C3380CC4-5D6E-409C-BE32-E72D297353CC}">
              <c16:uniqueId val="{00000005-F399-7D4E-AB0B-2DC592E4C38B}"/>
            </c:ext>
          </c:extLst>
        </c:ser>
        <c:ser>
          <c:idx val="1"/>
          <c:order val="1"/>
          <c:tx>
            <c:strRef>
              <c:f>Inventory!$Y$108</c:f>
              <c:strCache>
                <c:ptCount val="1"/>
                <c:pt idx="0">
                  <c:v>Renovation</c:v>
                </c:pt>
              </c:strCache>
            </c:strRef>
          </c:tx>
          <c:spPr>
            <a:solidFill>
              <a:schemeClr val="accent3"/>
            </a:solidFill>
            <a:ln>
              <a:noFill/>
            </a:ln>
            <a:effectLst/>
          </c:spPr>
          <c:invertIfNegative val="0"/>
          <c:dPt>
            <c:idx val="0"/>
            <c:invertIfNegative val="0"/>
            <c:bubble3D val="0"/>
            <c:extLst>
              <c:ext xmlns:c16="http://schemas.microsoft.com/office/drawing/2014/chart" uri="{C3380CC4-5D6E-409C-BE32-E72D297353CC}">
                <c16:uniqueId val="{00000006-F399-7D4E-AB0B-2DC592E4C38B}"/>
              </c:ext>
            </c:extLst>
          </c:dPt>
          <c:dPt>
            <c:idx val="1"/>
            <c:invertIfNegative val="0"/>
            <c:bubble3D val="0"/>
            <c:extLst>
              <c:ext xmlns:c16="http://schemas.microsoft.com/office/drawing/2014/chart" uri="{C3380CC4-5D6E-409C-BE32-E72D297353CC}">
                <c16:uniqueId val="{00000007-F399-7D4E-AB0B-2DC592E4C38B}"/>
              </c:ext>
            </c:extLst>
          </c:dPt>
          <c:dPt>
            <c:idx val="2"/>
            <c:invertIfNegative val="0"/>
            <c:bubble3D val="0"/>
            <c:extLst>
              <c:ext xmlns:c16="http://schemas.microsoft.com/office/drawing/2014/chart" uri="{C3380CC4-5D6E-409C-BE32-E72D297353CC}">
                <c16:uniqueId val="{00000008-F399-7D4E-AB0B-2DC592E4C38B}"/>
              </c:ext>
            </c:extLst>
          </c:dPt>
          <c:dPt>
            <c:idx val="3"/>
            <c:invertIfNegative val="0"/>
            <c:bubble3D val="0"/>
            <c:extLst>
              <c:ext xmlns:c16="http://schemas.microsoft.com/office/drawing/2014/chart" uri="{C3380CC4-5D6E-409C-BE32-E72D297353CC}">
                <c16:uniqueId val="{00000009-F399-7D4E-AB0B-2DC592E4C38B}"/>
              </c:ext>
            </c:extLst>
          </c:dPt>
          <c:dPt>
            <c:idx val="4"/>
            <c:invertIfNegative val="0"/>
            <c:bubble3D val="0"/>
            <c:extLst>
              <c:ext xmlns:c16="http://schemas.microsoft.com/office/drawing/2014/chart" uri="{C3380CC4-5D6E-409C-BE32-E72D297353CC}">
                <c16:uniqueId val="{0000000A-F399-7D4E-AB0B-2DC592E4C38B}"/>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Inventory!$Z$108:$AE$108</c:f>
              <c:numCache>
                <c:formatCode>General</c:formatCode>
                <c:ptCount val="5"/>
                <c:pt idx="0">
                  <c:v>10300</c:v>
                </c:pt>
                <c:pt idx="1">
                  <c:v>10300</c:v>
                </c:pt>
                <c:pt idx="2">
                  <c:v>73400</c:v>
                </c:pt>
                <c:pt idx="3">
                  <c:v>117000</c:v>
                </c:pt>
                <c:pt idx="4">
                  <c:v>117000</c:v>
                </c:pt>
              </c:numCache>
            </c:numRef>
          </c:val>
          <c:extLst>
            <c:ext xmlns:c16="http://schemas.microsoft.com/office/drawing/2014/chart" uri="{C3380CC4-5D6E-409C-BE32-E72D297353CC}">
              <c16:uniqueId val="{0000000B-F399-7D4E-AB0B-2DC592E4C38B}"/>
            </c:ext>
          </c:extLst>
        </c:ser>
        <c:ser>
          <c:idx val="2"/>
          <c:order val="2"/>
          <c:tx>
            <c:strRef>
              <c:f>Inventory!$Y$109</c:f>
              <c:strCache>
                <c:ptCount val="1"/>
                <c:pt idx="0">
                  <c:v>Pflege - Dünger</c:v>
                </c:pt>
              </c:strCache>
            </c:strRef>
          </c:tx>
          <c:spPr>
            <a:solidFill>
              <a:schemeClr val="accent6">
                <a:lumMod val="50000"/>
              </a:schemeClr>
            </a:solidFill>
            <a:ln>
              <a:noFill/>
            </a:ln>
            <a:effectLst/>
          </c:spPr>
          <c:invertIfNegative val="0"/>
          <c:dPt>
            <c:idx val="0"/>
            <c:invertIfNegative val="0"/>
            <c:bubble3D val="0"/>
            <c:extLst>
              <c:ext xmlns:c16="http://schemas.microsoft.com/office/drawing/2014/chart" uri="{C3380CC4-5D6E-409C-BE32-E72D297353CC}">
                <c16:uniqueId val="{0000000C-F399-7D4E-AB0B-2DC592E4C38B}"/>
              </c:ext>
            </c:extLst>
          </c:dPt>
          <c:dPt>
            <c:idx val="1"/>
            <c:invertIfNegative val="0"/>
            <c:bubble3D val="0"/>
            <c:extLst>
              <c:ext xmlns:c16="http://schemas.microsoft.com/office/drawing/2014/chart" uri="{C3380CC4-5D6E-409C-BE32-E72D297353CC}">
                <c16:uniqueId val="{0000000D-F399-7D4E-AB0B-2DC592E4C38B}"/>
              </c:ext>
            </c:extLst>
          </c:dPt>
          <c:dPt>
            <c:idx val="2"/>
            <c:invertIfNegative val="0"/>
            <c:bubble3D val="0"/>
            <c:extLst>
              <c:ext xmlns:c16="http://schemas.microsoft.com/office/drawing/2014/chart" uri="{C3380CC4-5D6E-409C-BE32-E72D297353CC}">
                <c16:uniqueId val="{0000000E-F399-7D4E-AB0B-2DC592E4C38B}"/>
              </c:ext>
            </c:extLst>
          </c:dPt>
          <c:dPt>
            <c:idx val="3"/>
            <c:invertIfNegative val="0"/>
            <c:bubble3D val="0"/>
            <c:extLst>
              <c:ext xmlns:c16="http://schemas.microsoft.com/office/drawing/2014/chart" uri="{C3380CC4-5D6E-409C-BE32-E72D297353CC}">
                <c16:uniqueId val="{0000000F-F399-7D4E-AB0B-2DC592E4C38B}"/>
              </c:ext>
            </c:extLst>
          </c:dPt>
          <c:dPt>
            <c:idx val="4"/>
            <c:invertIfNegative val="0"/>
            <c:bubble3D val="0"/>
            <c:extLst>
              <c:ext xmlns:c16="http://schemas.microsoft.com/office/drawing/2014/chart" uri="{C3380CC4-5D6E-409C-BE32-E72D297353CC}">
                <c16:uniqueId val="{00000010-F399-7D4E-AB0B-2DC592E4C38B}"/>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Inventory!$Z$109:$AE$109</c:f>
              <c:numCache>
                <c:formatCode>General</c:formatCode>
                <c:ptCount val="5"/>
                <c:pt idx="0">
                  <c:v>19600</c:v>
                </c:pt>
                <c:pt idx="1">
                  <c:v>19600</c:v>
                </c:pt>
                <c:pt idx="2">
                  <c:v>0</c:v>
                </c:pt>
                <c:pt idx="3">
                  <c:v>0</c:v>
                </c:pt>
                <c:pt idx="4">
                  <c:v>0</c:v>
                </c:pt>
              </c:numCache>
            </c:numRef>
          </c:val>
          <c:extLst>
            <c:ext xmlns:c16="http://schemas.microsoft.com/office/drawing/2014/chart" uri="{C3380CC4-5D6E-409C-BE32-E72D297353CC}">
              <c16:uniqueId val="{00000011-F399-7D4E-AB0B-2DC592E4C38B}"/>
            </c:ext>
          </c:extLst>
        </c:ser>
        <c:ser>
          <c:idx val="3"/>
          <c:order val="3"/>
          <c:tx>
            <c:strRef>
              <c:f>Inventory!$Y$110</c:f>
              <c:strCache>
                <c:ptCount val="1"/>
                <c:pt idx="0">
                  <c:v>Pflege - Pflanzenschutz</c:v>
                </c:pt>
              </c:strCache>
            </c:strRef>
          </c:tx>
          <c:spPr>
            <a:solidFill>
              <a:schemeClr val="accent6">
                <a:lumMod val="75000"/>
              </a:schemeClr>
            </a:solidFill>
            <a:ln>
              <a:noFill/>
            </a:ln>
            <a:effectLst/>
          </c:spPr>
          <c:invertIfNegative val="0"/>
          <c:dPt>
            <c:idx val="0"/>
            <c:invertIfNegative val="0"/>
            <c:bubble3D val="0"/>
            <c:extLst>
              <c:ext xmlns:c16="http://schemas.microsoft.com/office/drawing/2014/chart" uri="{C3380CC4-5D6E-409C-BE32-E72D297353CC}">
                <c16:uniqueId val="{00000012-F399-7D4E-AB0B-2DC592E4C38B}"/>
              </c:ext>
            </c:extLst>
          </c:dPt>
          <c:dPt>
            <c:idx val="1"/>
            <c:invertIfNegative val="0"/>
            <c:bubble3D val="0"/>
            <c:extLst>
              <c:ext xmlns:c16="http://schemas.microsoft.com/office/drawing/2014/chart" uri="{C3380CC4-5D6E-409C-BE32-E72D297353CC}">
                <c16:uniqueId val="{00000013-F399-7D4E-AB0B-2DC592E4C38B}"/>
              </c:ext>
            </c:extLst>
          </c:dPt>
          <c:dPt>
            <c:idx val="2"/>
            <c:invertIfNegative val="0"/>
            <c:bubble3D val="0"/>
            <c:extLst>
              <c:ext xmlns:c16="http://schemas.microsoft.com/office/drawing/2014/chart" uri="{C3380CC4-5D6E-409C-BE32-E72D297353CC}">
                <c16:uniqueId val="{00000014-F399-7D4E-AB0B-2DC592E4C38B}"/>
              </c:ext>
            </c:extLst>
          </c:dPt>
          <c:dPt>
            <c:idx val="3"/>
            <c:invertIfNegative val="0"/>
            <c:bubble3D val="0"/>
            <c:extLst>
              <c:ext xmlns:c16="http://schemas.microsoft.com/office/drawing/2014/chart" uri="{C3380CC4-5D6E-409C-BE32-E72D297353CC}">
                <c16:uniqueId val="{00000015-F399-7D4E-AB0B-2DC592E4C38B}"/>
              </c:ext>
            </c:extLst>
          </c:dPt>
          <c:dPt>
            <c:idx val="4"/>
            <c:invertIfNegative val="0"/>
            <c:bubble3D val="0"/>
            <c:extLst>
              <c:ext xmlns:c16="http://schemas.microsoft.com/office/drawing/2014/chart" uri="{C3380CC4-5D6E-409C-BE32-E72D297353CC}">
                <c16:uniqueId val="{00000016-F399-7D4E-AB0B-2DC592E4C38B}"/>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Inventory!$Z$110:$AE$110</c:f>
              <c:numCache>
                <c:formatCode>General</c:formatCode>
                <c:ptCount val="5"/>
                <c:pt idx="0">
                  <c:v>18300</c:v>
                </c:pt>
                <c:pt idx="1">
                  <c:v>18300</c:v>
                </c:pt>
                <c:pt idx="2">
                  <c:v>0</c:v>
                </c:pt>
                <c:pt idx="3">
                  <c:v>0</c:v>
                </c:pt>
                <c:pt idx="4">
                  <c:v>0</c:v>
                </c:pt>
              </c:numCache>
            </c:numRef>
          </c:val>
          <c:extLst>
            <c:ext xmlns:c16="http://schemas.microsoft.com/office/drawing/2014/chart" uri="{C3380CC4-5D6E-409C-BE32-E72D297353CC}">
              <c16:uniqueId val="{00000017-F399-7D4E-AB0B-2DC592E4C38B}"/>
            </c:ext>
          </c:extLst>
        </c:ser>
        <c:ser>
          <c:idx val="4"/>
          <c:order val="4"/>
          <c:tx>
            <c:strRef>
              <c:f>Inventory!$Y$111</c:f>
              <c:strCache>
                <c:ptCount val="1"/>
                <c:pt idx="0">
                  <c:v>Pflege - Mähen</c:v>
                </c:pt>
              </c:strCache>
            </c:strRef>
          </c:tx>
          <c:spPr>
            <a:solidFill>
              <a:schemeClr val="accent6"/>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Inventory!$Z$111:$AE$111</c:f>
              <c:numCache>
                <c:formatCode>General</c:formatCode>
                <c:ptCount val="5"/>
                <c:pt idx="0">
                  <c:v>7360</c:v>
                </c:pt>
                <c:pt idx="1">
                  <c:v>7360</c:v>
                </c:pt>
                <c:pt idx="2">
                  <c:v>0</c:v>
                </c:pt>
                <c:pt idx="3">
                  <c:v>0</c:v>
                </c:pt>
                <c:pt idx="4">
                  <c:v>0</c:v>
                </c:pt>
              </c:numCache>
            </c:numRef>
          </c:val>
          <c:extLst>
            <c:ext xmlns:c16="http://schemas.microsoft.com/office/drawing/2014/chart" uri="{C3380CC4-5D6E-409C-BE32-E72D297353CC}">
              <c16:uniqueId val="{00000018-F399-7D4E-AB0B-2DC592E4C38B}"/>
            </c:ext>
          </c:extLst>
        </c:ser>
        <c:ser>
          <c:idx val="5"/>
          <c:order val="5"/>
          <c:tx>
            <c:strRef>
              <c:f>Inventory!$Y$112</c:f>
              <c:strCache>
                <c:ptCount val="1"/>
                <c:pt idx="0">
                  <c:v>Andere Pflege</c:v>
                </c:pt>
              </c:strCache>
            </c:strRef>
          </c:tx>
          <c:spPr>
            <a:solidFill>
              <a:schemeClr val="accent6">
                <a:lumMod val="60000"/>
                <a:lumOff val="40000"/>
              </a:schemeClr>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Inventory!$Z$112:$AE$112</c:f>
              <c:numCache>
                <c:formatCode>General</c:formatCode>
                <c:ptCount val="5"/>
                <c:pt idx="0">
                  <c:v>27600</c:v>
                </c:pt>
                <c:pt idx="1">
                  <c:v>27600</c:v>
                </c:pt>
                <c:pt idx="2">
                  <c:v>1670</c:v>
                </c:pt>
                <c:pt idx="3">
                  <c:v>1670</c:v>
                </c:pt>
                <c:pt idx="4">
                  <c:v>1670</c:v>
                </c:pt>
              </c:numCache>
            </c:numRef>
          </c:val>
          <c:extLst>
            <c:ext xmlns:c16="http://schemas.microsoft.com/office/drawing/2014/chart" uri="{C3380CC4-5D6E-409C-BE32-E72D297353CC}">
              <c16:uniqueId val="{00000019-F399-7D4E-AB0B-2DC592E4C38B}"/>
            </c:ext>
          </c:extLst>
        </c:ser>
        <c:ser>
          <c:idx val="6"/>
          <c:order val="6"/>
          <c:tx>
            <c:strRef>
              <c:f>Inventory!$Y$113</c:f>
              <c:strCache>
                <c:ptCount val="1"/>
                <c:pt idx="0">
                  <c:v>Nachfüllen Granulat</c:v>
                </c:pt>
              </c:strCache>
            </c:strRef>
          </c:tx>
          <c:spPr>
            <a:solidFill>
              <a:schemeClr val="bg1">
                <a:lumMod val="65000"/>
              </a:schemeClr>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Inventory!$Z$113:$AE$113</c:f>
              <c:numCache>
                <c:formatCode>General</c:formatCode>
                <c:ptCount val="5"/>
                <c:pt idx="0">
                  <c:v>0</c:v>
                </c:pt>
                <c:pt idx="1">
                  <c:v>0</c:v>
                </c:pt>
                <c:pt idx="2">
                  <c:v>0</c:v>
                </c:pt>
                <c:pt idx="3">
                  <c:v>23000</c:v>
                </c:pt>
                <c:pt idx="4">
                  <c:v>4020</c:v>
                </c:pt>
              </c:numCache>
            </c:numRef>
          </c:val>
          <c:extLst>
            <c:ext xmlns:c16="http://schemas.microsoft.com/office/drawing/2014/chart" uri="{C3380CC4-5D6E-409C-BE32-E72D297353CC}">
              <c16:uniqueId val="{0000001A-F399-7D4E-AB0B-2DC592E4C38B}"/>
            </c:ext>
          </c:extLst>
        </c:ser>
        <c:ser>
          <c:idx val="7"/>
          <c:order val="7"/>
          <c:tx>
            <c:strRef>
              <c:f>Inventory!$Y$114</c:f>
              <c:strCache>
                <c:ptCount val="1"/>
                <c:pt idx="0">
                  <c:v>Entsorgung</c:v>
                </c:pt>
              </c:strCache>
            </c:strRef>
          </c:tx>
          <c:spPr>
            <a:solidFill>
              <a:schemeClr val="bg1">
                <a:lumMod val="85000"/>
              </a:schemeClr>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Inventory!$Z$114:$AE$114</c:f>
              <c:numCache>
                <c:formatCode>General</c:formatCode>
                <c:ptCount val="5"/>
                <c:pt idx="0">
                  <c:v>1220</c:v>
                </c:pt>
                <c:pt idx="1">
                  <c:v>6820</c:v>
                </c:pt>
                <c:pt idx="2">
                  <c:v>39000</c:v>
                </c:pt>
                <c:pt idx="3">
                  <c:v>47400</c:v>
                </c:pt>
                <c:pt idx="4">
                  <c:v>47400</c:v>
                </c:pt>
              </c:numCache>
            </c:numRef>
          </c:val>
          <c:extLst>
            <c:ext xmlns:c16="http://schemas.microsoft.com/office/drawing/2014/chart" uri="{C3380CC4-5D6E-409C-BE32-E72D297353CC}">
              <c16:uniqueId val="{0000001B-F399-7D4E-AB0B-2DC592E4C38B}"/>
            </c:ext>
          </c:extLst>
        </c:ser>
        <c:ser>
          <c:idx val="8"/>
          <c:order val="8"/>
          <c:tx>
            <c:strRef>
              <c:f>Inventory!$Y$115</c:f>
              <c:strCache>
                <c:ptCount val="1"/>
                <c:pt idx="0">
                  <c:v>Mikroplastik in Umwelt</c:v>
                </c:pt>
              </c:strCache>
            </c:strRef>
          </c:tx>
          <c:spPr>
            <a:noFill/>
            <a:ln w="19050">
              <a:solidFill>
                <a:schemeClr val="bg1">
                  <a:lumMod val="50000"/>
                </a:schemeClr>
              </a:solidFill>
              <a:prstDash val="sysDash"/>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Inventory!$Z$115:$AE$115</c:f>
              <c:numCache>
                <c:formatCode>General</c:formatCode>
                <c:ptCount val="5"/>
                <c:pt idx="0">
                  <c:v>0</c:v>
                </c:pt>
                <c:pt idx="1">
                  <c:v>0</c:v>
                </c:pt>
                <c:pt idx="2">
                  <c:v>40400</c:v>
                </c:pt>
                <c:pt idx="3">
                  <c:v>66000</c:v>
                </c:pt>
                <c:pt idx="4">
                  <c:v>7920</c:v>
                </c:pt>
              </c:numCache>
            </c:numRef>
          </c:val>
          <c:extLst>
            <c:ext xmlns:c16="http://schemas.microsoft.com/office/drawing/2014/chart" uri="{C3380CC4-5D6E-409C-BE32-E72D297353CC}">
              <c16:uniqueId val="{0000001C-F399-7D4E-AB0B-2DC592E4C38B}"/>
            </c:ext>
          </c:extLst>
        </c:ser>
        <c:dLbls>
          <c:showLegendKey val="0"/>
          <c:showVal val="0"/>
          <c:showCatName val="0"/>
          <c:showSerName val="0"/>
          <c:showPercent val="0"/>
          <c:showBubbleSize val="0"/>
        </c:dLbls>
        <c:gapWidth val="20"/>
        <c:overlap val="100"/>
        <c:axId val="679823400"/>
        <c:axId val="679823072"/>
      </c:barChart>
      <c:catAx>
        <c:axId val="6798234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679823072"/>
        <c:crosses val="autoZero"/>
        <c:auto val="1"/>
        <c:lblAlgn val="ctr"/>
        <c:lblOffset val="100"/>
        <c:noMultiLvlLbl val="0"/>
      </c:catAx>
      <c:valAx>
        <c:axId val="679823072"/>
        <c:scaling>
          <c:orientation val="minMax"/>
          <c:max val="140000"/>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r>
                  <a:rPr lang="de-DE" sz="1200"/>
                  <a:t>UBP pro h</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679823400"/>
        <c:crosses val="autoZero"/>
        <c:crossBetween val="between"/>
      </c:valAx>
      <c:spPr>
        <a:noFill/>
        <a:ln>
          <a:solidFill>
            <a:schemeClr val="bg1">
              <a:lumMod val="75000"/>
            </a:schemeClr>
          </a:solidFill>
        </a:ln>
        <a:effectLst/>
      </c:spPr>
    </c:plotArea>
    <c:legend>
      <c:legendPos val="b"/>
      <c:layout>
        <c:manualLayout>
          <c:xMode val="edge"/>
          <c:yMode val="edge"/>
          <c:x val="5.5730188437472364E-2"/>
          <c:y val="0.85269028871391073"/>
          <c:w val="0.862118973374987"/>
          <c:h val="8.66527437607110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sz="1600">
          <a:latin typeface="Carbotech Avenir" panose="020B0503020203020204" pitchFamily="34" charset="77"/>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rbotech Avenir" panose="020B0503020203020204" pitchFamily="34" charset="77"/>
                <a:ea typeface="+mn-ea"/>
                <a:cs typeface="+mn-cs"/>
              </a:defRPr>
            </a:pPr>
            <a:r>
              <a:rPr lang="de-DE" sz="1600" b="1" i="0">
                <a:latin typeface="Carbotech Avenir" panose="020B0503020203020204" pitchFamily="34" charset="77"/>
              </a:rPr>
              <a:t>Kipppunkte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rbotech Avenir" panose="020B0503020203020204" pitchFamily="34" charset="77"/>
              <a:ea typeface="+mn-ea"/>
              <a:cs typeface="+mn-cs"/>
            </a:defRPr>
          </a:pPr>
          <a:endParaRPr lang="de-DE"/>
        </a:p>
      </c:txPr>
    </c:title>
    <c:autoTitleDeleted val="0"/>
    <c:plotArea>
      <c:layout>
        <c:manualLayout>
          <c:layoutTarget val="inner"/>
          <c:xMode val="edge"/>
          <c:yMode val="edge"/>
          <c:x val="0.34091288828544725"/>
          <c:y val="0.15703730215541239"/>
          <c:w val="0.61400942284271143"/>
          <c:h val="0.63213373896444758"/>
        </c:manualLayout>
      </c:layout>
      <c:barChart>
        <c:barDir val="bar"/>
        <c:grouping val="stacked"/>
        <c:varyColors val="0"/>
        <c:ser>
          <c:idx val="0"/>
          <c:order val="0"/>
          <c:tx>
            <c:strRef>
              <c:f>Inventory!$Y$107</c:f>
              <c:strCache>
                <c:ptCount val="1"/>
                <c:pt idx="0">
                  <c:v>Erstellung</c:v>
                </c:pt>
              </c:strCache>
            </c:strRef>
          </c:tx>
          <c:spPr>
            <a:solidFill>
              <a:schemeClr val="accent5"/>
            </a:solidFill>
            <a:ln>
              <a:noFill/>
            </a:ln>
            <a:effectLst/>
          </c:spPr>
          <c:invertIfNegative val="0"/>
          <c:dPt>
            <c:idx val="0"/>
            <c:invertIfNegative val="0"/>
            <c:bubble3D val="0"/>
            <c:extLst>
              <c:ext xmlns:c16="http://schemas.microsoft.com/office/drawing/2014/chart" uri="{C3380CC4-5D6E-409C-BE32-E72D297353CC}">
                <c16:uniqueId val="{00000000-48A3-4149-B3F7-942BCAF0114E}"/>
              </c:ext>
            </c:extLst>
          </c:dPt>
          <c:dPt>
            <c:idx val="1"/>
            <c:invertIfNegative val="0"/>
            <c:bubble3D val="0"/>
            <c:extLst>
              <c:ext xmlns:c16="http://schemas.microsoft.com/office/drawing/2014/chart" uri="{C3380CC4-5D6E-409C-BE32-E72D297353CC}">
                <c16:uniqueId val="{00000001-48A3-4149-B3F7-942BCAF0114E}"/>
              </c:ext>
            </c:extLst>
          </c:dPt>
          <c:dPt>
            <c:idx val="2"/>
            <c:invertIfNegative val="0"/>
            <c:bubble3D val="0"/>
            <c:extLst>
              <c:ext xmlns:c16="http://schemas.microsoft.com/office/drawing/2014/chart" uri="{C3380CC4-5D6E-409C-BE32-E72D297353CC}">
                <c16:uniqueId val="{00000002-48A3-4149-B3F7-942BCAF0114E}"/>
              </c:ext>
            </c:extLst>
          </c:dPt>
          <c:dPt>
            <c:idx val="3"/>
            <c:invertIfNegative val="0"/>
            <c:bubble3D val="0"/>
            <c:extLst>
              <c:ext xmlns:c16="http://schemas.microsoft.com/office/drawing/2014/chart" uri="{C3380CC4-5D6E-409C-BE32-E72D297353CC}">
                <c16:uniqueId val="{00000003-48A3-4149-B3F7-942BCAF0114E}"/>
              </c:ext>
            </c:extLst>
          </c:dPt>
          <c:dPt>
            <c:idx val="4"/>
            <c:invertIfNegative val="0"/>
            <c:bubble3D val="0"/>
            <c:extLst>
              <c:ext xmlns:c16="http://schemas.microsoft.com/office/drawing/2014/chart" uri="{C3380CC4-5D6E-409C-BE32-E72D297353CC}">
                <c16:uniqueId val="{00000004-48A3-4149-B3F7-942BCAF0114E}"/>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Inventory!$Z$107:$AE$107</c:f>
              <c:numCache>
                <c:formatCode>General</c:formatCode>
                <c:ptCount val="5"/>
                <c:pt idx="0">
                  <c:v>34800</c:v>
                </c:pt>
                <c:pt idx="1">
                  <c:v>58800</c:v>
                </c:pt>
                <c:pt idx="2">
                  <c:v>118000</c:v>
                </c:pt>
                <c:pt idx="3">
                  <c:v>126000</c:v>
                </c:pt>
                <c:pt idx="4">
                  <c:v>118000</c:v>
                </c:pt>
              </c:numCache>
            </c:numRef>
          </c:val>
          <c:extLst>
            <c:ext xmlns:c16="http://schemas.microsoft.com/office/drawing/2014/chart" uri="{C3380CC4-5D6E-409C-BE32-E72D297353CC}">
              <c16:uniqueId val="{00000005-48A3-4149-B3F7-942BCAF0114E}"/>
            </c:ext>
          </c:extLst>
        </c:ser>
        <c:ser>
          <c:idx val="1"/>
          <c:order val="1"/>
          <c:tx>
            <c:strRef>
              <c:f>Inventory!$Y$108</c:f>
              <c:strCache>
                <c:ptCount val="1"/>
                <c:pt idx="0">
                  <c:v>Renovation</c:v>
                </c:pt>
              </c:strCache>
            </c:strRef>
          </c:tx>
          <c:spPr>
            <a:solidFill>
              <a:schemeClr val="accent3"/>
            </a:solidFill>
            <a:ln>
              <a:noFill/>
            </a:ln>
            <a:effectLst/>
          </c:spPr>
          <c:invertIfNegative val="0"/>
          <c:dPt>
            <c:idx val="0"/>
            <c:invertIfNegative val="0"/>
            <c:bubble3D val="0"/>
            <c:extLst>
              <c:ext xmlns:c16="http://schemas.microsoft.com/office/drawing/2014/chart" uri="{C3380CC4-5D6E-409C-BE32-E72D297353CC}">
                <c16:uniqueId val="{00000006-48A3-4149-B3F7-942BCAF0114E}"/>
              </c:ext>
            </c:extLst>
          </c:dPt>
          <c:dPt>
            <c:idx val="1"/>
            <c:invertIfNegative val="0"/>
            <c:bubble3D val="0"/>
            <c:extLst>
              <c:ext xmlns:c16="http://schemas.microsoft.com/office/drawing/2014/chart" uri="{C3380CC4-5D6E-409C-BE32-E72D297353CC}">
                <c16:uniqueId val="{00000007-48A3-4149-B3F7-942BCAF0114E}"/>
              </c:ext>
            </c:extLst>
          </c:dPt>
          <c:dPt>
            <c:idx val="2"/>
            <c:invertIfNegative val="0"/>
            <c:bubble3D val="0"/>
            <c:extLst>
              <c:ext xmlns:c16="http://schemas.microsoft.com/office/drawing/2014/chart" uri="{C3380CC4-5D6E-409C-BE32-E72D297353CC}">
                <c16:uniqueId val="{00000008-48A3-4149-B3F7-942BCAF0114E}"/>
              </c:ext>
            </c:extLst>
          </c:dPt>
          <c:dPt>
            <c:idx val="3"/>
            <c:invertIfNegative val="0"/>
            <c:bubble3D val="0"/>
            <c:extLst>
              <c:ext xmlns:c16="http://schemas.microsoft.com/office/drawing/2014/chart" uri="{C3380CC4-5D6E-409C-BE32-E72D297353CC}">
                <c16:uniqueId val="{00000009-48A3-4149-B3F7-942BCAF0114E}"/>
              </c:ext>
            </c:extLst>
          </c:dPt>
          <c:dPt>
            <c:idx val="4"/>
            <c:invertIfNegative val="0"/>
            <c:bubble3D val="0"/>
            <c:extLst>
              <c:ext xmlns:c16="http://schemas.microsoft.com/office/drawing/2014/chart" uri="{C3380CC4-5D6E-409C-BE32-E72D297353CC}">
                <c16:uniqueId val="{0000000A-48A3-4149-B3F7-942BCAF0114E}"/>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Inventory!$Z$108:$AE$108</c:f>
              <c:numCache>
                <c:formatCode>General</c:formatCode>
                <c:ptCount val="5"/>
                <c:pt idx="0">
                  <c:v>10300</c:v>
                </c:pt>
                <c:pt idx="1">
                  <c:v>10300</c:v>
                </c:pt>
                <c:pt idx="2">
                  <c:v>73400</c:v>
                </c:pt>
                <c:pt idx="3">
                  <c:v>117000</c:v>
                </c:pt>
                <c:pt idx="4">
                  <c:v>117000</c:v>
                </c:pt>
              </c:numCache>
            </c:numRef>
          </c:val>
          <c:extLst>
            <c:ext xmlns:c16="http://schemas.microsoft.com/office/drawing/2014/chart" uri="{C3380CC4-5D6E-409C-BE32-E72D297353CC}">
              <c16:uniqueId val="{0000000B-48A3-4149-B3F7-942BCAF0114E}"/>
            </c:ext>
          </c:extLst>
        </c:ser>
        <c:ser>
          <c:idx val="2"/>
          <c:order val="2"/>
          <c:tx>
            <c:strRef>
              <c:f>Inventory!$Y$109</c:f>
              <c:strCache>
                <c:ptCount val="1"/>
                <c:pt idx="0">
                  <c:v>Pflege - Dünger</c:v>
                </c:pt>
              </c:strCache>
            </c:strRef>
          </c:tx>
          <c:spPr>
            <a:solidFill>
              <a:schemeClr val="accent6">
                <a:lumMod val="50000"/>
              </a:schemeClr>
            </a:solidFill>
            <a:ln>
              <a:noFill/>
            </a:ln>
            <a:effectLst/>
          </c:spPr>
          <c:invertIfNegative val="0"/>
          <c:dPt>
            <c:idx val="0"/>
            <c:invertIfNegative val="0"/>
            <c:bubble3D val="0"/>
            <c:extLst>
              <c:ext xmlns:c16="http://schemas.microsoft.com/office/drawing/2014/chart" uri="{C3380CC4-5D6E-409C-BE32-E72D297353CC}">
                <c16:uniqueId val="{0000000C-48A3-4149-B3F7-942BCAF0114E}"/>
              </c:ext>
            </c:extLst>
          </c:dPt>
          <c:dPt>
            <c:idx val="1"/>
            <c:invertIfNegative val="0"/>
            <c:bubble3D val="0"/>
            <c:extLst>
              <c:ext xmlns:c16="http://schemas.microsoft.com/office/drawing/2014/chart" uri="{C3380CC4-5D6E-409C-BE32-E72D297353CC}">
                <c16:uniqueId val="{0000000D-48A3-4149-B3F7-942BCAF0114E}"/>
              </c:ext>
            </c:extLst>
          </c:dPt>
          <c:dPt>
            <c:idx val="2"/>
            <c:invertIfNegative val="0"/>
            <c:bubble3D val="0"/>
            <c:extLst>
              <c:ext xmlns:c16="http://schemas.microsoft.com/office/drawing/2014/chart" uri="{C3380CC4-5D6E-409C-BE32-E72D297353CC}">
                <c16:uniqueId val="{0000000E-48A3-4149-B3F7-942BCAF0114E}"/>
              </c:ext>
            </c:extLst>
          </c:dPt>
          <c:dPt>
            <c:idx val="3"/>
            <c:invertIfNegative val="0"/>
            <c:bubble3D val="0"/>
            <c:extLst>
              <c:ext xmlns:c16="http://schemas.microsoft.com/office/drawing/2014/chart" uri="{C3380CC4-5D6E-409C-BE32-E72D297353CC}">
                <c16:uniqueId val="{0000000F-48A3-4149-B3F7-942BCAF0114E}"/>
              </c:ext>
            </c:extLst>
          </c:dPt>
          <c:dPt>
            <c:idx val="4"/>
            <c:invertIfNegative val="0"/>
            <c:bubble3D val="0"/>
            <c:extLst>
              <c:ext xmlns:c16="http://schemas.microsoft.com/office/drawing/2014/chart" uri="{C3380CC4-5D6E-409C-BE32-E72D297353CC}">
                <c16:uniqueId val="{00000010-48A3-4149-B3F7-942BCAF0114E}"/>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Inventory!$Z$109:$AE$109</c:f>
              <c:numCache>
                <c:formatCode>General</c:formatCode>
                <c:ptCount val="5"/>
                <c:pt idx="0">
                  <c:v>19600</c:v>
                </c:pt>
                <c:pt idx="1">
                  <c:v>19600</c:v>
                </c:pt>
                <c:pt idx="2">
                  <c:v>0</c:v>
                </c:pt>
                <c:pt idx="3">
                  <c:v>0</c:v>
                </c:pt>
                <c:pt idx="4">
                  <c:v>0</c:v>
                </c:pt>
              </c:numCache>
            </c:numRef>
          </c:val>
          <c:extLst>
            <c:ext xmlns:c16="http://schemas.microsoft.com/office/drawing/2014/chart" uri="{C3380CC4-5D6E-409C-BE32-E72D297353CC}">
              <c16:uniqueId val="{00000011-48A3-4149-B3F7-942BCAF0114E}"/>
            </c:ext>
          </c:extLst>
        </c:ser>
        <c:ser>
          <c:idx val="3"/>
          <c:order val="3"/>
          <c:tx>
            <c:strRef>
              <c:f>Inventory!$Y$110</c:f>
              <c:strCache>
                <c:ptCount val="1"/>
                <c:pt idx="0">
                  <c:v>Pflege - Pflanzenschutz</c:v>
                </c:pt>
              </c:strCache>
            </c:strRef>
          </c:tx>
          <c:spPr>
            <a:solidFill>
              <a:schemeClr val="accent6">
                <a:lumMod val="75000"/>
              </a:schemeClr>
            </a:solidFill>
            <a:ln>
              <a:noFill/>
            </a:ln>
            <a:effectLst/>
          </c:spPr>
          <c:invertIfNegative val="0"/>
          <c:dPt>
            <c:idx val="0"/>
            <c:invertIfNegative val="0"/>
            <c:bubble3D val="0"/>
            <c:extLst>
              <c:ext xmlns:c16="http://schemas.microsoft.com/office/drawing/2014/chart" uri="{C3380CC4-5D6E-409C-BE32-E72D297353CC}">
                <c16:uniqueId val="{00000012-48A3-4149-B3F7-942BCAF0114E}"/>
              </c:ext>
            </c:extLst>
          </c:dPt>
          <c:dPt>
            <c:idx val="1"/>
            <c:invertIfNegative val="0"/>
            <c:bubble3D val="0"/>
            <c:extLst>
              <c:ext xmlns:c16="http://schemas.microsoft.com/office/drawing/2014/chart" uri="{C3380CC4-5D6E-409C-BE32-E72D297353CC}">
                <c16:uniqueId val="{00000013-48A3-4149-B3F7-942BCAF0114E}"/>
              </c:ext>
            </c:extLst>
          </c:dPt>
          <c:dPt>
            <c:idx val="2"/>
            <c:invertIfNegative val="0"/>
            <c:bubble3D val="0"/>
            <c:extLst>
              <c:ext xmlns:c16="http://schemas.microsoft.com/office/drawing/2014/chart" uri="{C3380CC4-5D6E-409C-BE32-E72D297353CC}">
                <c16:uniqueId val="{00000014-48A3-4149-B3F7-942BCAF0114E}"/>
              </c:ext>
            </c:extLst>
          </c:dPt>
          <c:dPt>
            <c:idx val="3"/>
            <c:invertIfNegative val="0"/>
            <c:bubble3D val="0"/>
            <c:extLst>
              <c:ext xmlns:c16="http://schemas.microsoft.com/office/drawing/2014/chart" uri="{C3380CC4-5D6E-409C-BE32-E72D297353CC}">
                <c16:uniqueId val="{00000015-48A3-4149-B3F7-942BCAF0114E}"/>
              </c:ext>
            </c:extLst>
          </c:dPt>
          <c:dPt>
            <c:idx val="4"/>
            <c:invertIfNegative val="0"/>
            <c:bubble3D val="0"/>
            <c:extLst>
              <c:ext xmlns:c16="http://schemas.microsoft.com/office/drawing/2014/chart" uri="{C3380CC4-5D6E-409C-BE32-E72D297353CC}">
                <c16:uniqueId val="{00000016-48A3-4149-B3F7-942BCAF0114E}"/>
              </c:ext>
            </c:extLst>
          </c:dPt>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Inventory!$Z$110:$AE$110</c:f>
              <c:numCache>
                <c:formatCode>General</c:formatCode>
                <c:ptCount val="5"/>
                <c:pt idx="0">
                  <c:v>18300</c:v>
                </c:pt>
                <c:pt idx="1">
                  <c:v>18300</c:v>
                </c:pt>
                <c:pt idx="2">
                  <c:v>0</c:v>
                </c:pt>
                <c:pt idx="3">
                  <c:v>0</c:v>
                </c:pt>
                <c:pt idx="4">
                  <c:v>0</c:v>
                </c:pt>
              </c:numCache>
            </c:numRef>
          </c:val>
          <c:extLst>
            <c:ext xmlns:c16="http://schemas.microsoft.com/office/drawing/2014/chart" uri="{C3380CC4-5D6E-409C-BE32-E72D297353CC}">
              <c16:uniqueId val="{00000017-48A3-4149-B3F7-942BCAF0114E}"/>
            </c:ext>
          </c:extLst>
        </c:ser>
        <c:ser>
          <c:idx val="4"/>
          <c:order val="4"/>
          <c:tx>
            <c:strRef>
              <c:f>Inventory!$Y$111</c:f>
              <c:strCache>
                <c:ptCount val="1"/>
                <c:pt idx="0">
                  <c:v>Pflege - Mähen</c:v>
                </c:pt>
              </c:strCache>
            </c:strRef>
          </c:tx>
          <c:spPr>
            <a:solidFill>
              <a:schemeClr val="accent6"/>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Inventory!$Z$111:$AE$111</c:f>
              <c:numCache>
                <c:formatCode>General</c:formatCode>
                <c:ptCount val="5"/>
                <c:pt idx="0">
                  <c:v>7360</c:v>
                </c:pt>
                <c:pt idx="1">
                  <c:v>7360</c:v>
                </c:pt>
                <c:pt idx="2">
                  <c:v>0</c:v>
                </c:pt>
                <c:pt idx="3">
                  <c:v>0</c:v>
                </c:pt>
                <c:pt idx="4">
                  <c:v>0</c:v>
                </c:pt>
              </c:numCache>
            </c:numRef>
          </c:val>
          <c:extLst>
            <c:ext xmlns:c16="http://schemas.microsoft.com/office/drawing/2014/chart" uri="{C3380CC4-5D6E-409C-BE32-E72D297353CC}">
              <c16:uniqueId val="{00000018-48A3-4149-B3F7-942BCAF0114E}"/>
            </c:ext>
          </c:extLst>
        </c:ser>
        <c:ser>
          <c:idx val="5"/>
          <c:order val="5"/>
          <c:tx>
            <c:strRef>
              <c:f>Inventory!$Y$112</c:f>
              <c:strCache>
                <c:ptCount val="1"/>
                <c:pt idx="0">
                  <c:v>Andere Pflege</c:v>
                </c:pt>
              </c:strCache>
            </c:strRef>
          </c:tx>
          <c:spPr>
            <a:solidFill>
              <a:schemeClr val="accent6">
                <a:lumMod val="60000"/>
                <a:lumOff val="40000"/>
              </a:schemeClr>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Inventory!$Z$112:$AE$112</c:f>
              <c:numCache>
                <c:formatCode>General</c:formatCode>
                <c:ptCount val="5"/>
                <c:pt idx="0">
                  <c:v>27600</c:v>
                </c:pt>
                <c:pt idx="1">
                  <c:v>27600</c:v>
                </c:pt>
                <c:pt idx="2">
                  <c:v>1670</c:v>
                </c:pt>
                <c:pt idx="3">
                  <c:v>1670</c:v>
                </c:pt>
                <c:pt idx="4">
                  <c:v>1670</c:v>
                </c:pt>
              </c:numCache>
            </c:numRef>
          </c:val>
          <c:extLst>
            <c:ext xmlns:c16="http://schemas.microsoft.com/office/drawing/2014/chart" uri="{C3380CC4-5D6E-409C-BE32-E72D297353CC}">
              <c16:uniqueId val="{00000019-48A3-4149-B3F7-942BCAF0114E}"/>
            </c:ext>
          </c:extLst>
        </c:ser>
        <c:ser>
          <c:idx val="6"/>
          <c:order val="6"/>
          <c:tx>
            <c:strRef>
              <c:f>Inventory!$Y$113</c:f>
              <c:strCache>
                <c:ptCount val="1"/>
                <c:pt idx="0">
                  <c:v>Nachfüllen Granulat</c:v>
                </c:pt>
              </c:strCache>
            </c:strRef>
          </c:tx>
          <c:spPr>
            <a:solidFill>
              <a:schemeClr val="bg1">
                <a:lumMod val="65000"/>
              </a:schemeClr>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Inventory!$Z$113:$AE$113</c:f>
              <c:numCache>
                <c:formatCode>General</c:formatCode>
                <c:ptCount val="5"/>
                <c:pt idx="0">
                  <c:v>0</c:v>
                </c:pt>
                <c:pt idx="1">
                  <c:v>0</c:v>
                </c:pt>
                <c:pt idx="2">
                  <c:v>0</c:v>
                </c:pt>
                <c:pt idx="3">
                  <c:v>23000</c:v>
                </c:pt>
                <c:pt idx="4">
                  <c:v>4020</c:v>
                </c:pt>
              </c:numCache>
            </c:numRef>
          </c:val>
          <c:extLst>
            <c:ext xmlns:c16="http://schemas.microsoft.com/office/drawing/2014/chart" uri="{C3380CC4-5D6E-409C-BE32-E72D297353CC}">
              <c16:uniqueId val="{0000001A-48A3-4149-B3F7-942BCAF0114E}"/>
            </c:ext>
          </c:extLst>
        </c:ser>
        <c:ser>
          <c:idx val="7"/>
          <c:order val="7"/>
          <c:tx>
            <c:strRef>
              <c:f>Inventory!$Y$114</c:f>
              <c:strCache>
                <c:ptCount val="1"/>
                <c:pt idx="0">
                  <c:v>Entsorgung</c:v>
                </c:pt>
              </c:strCache>
            </c:strRef>
          </c:tx>
          <c:spPr>
            <a:solidFill>
              <a:schemeClr val="bg1">
                <a:lumMod val="85000"/>
              </a:schemeClr>
            </a:solidFill>
            <a:ln>
              <a:noFill/>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Inventory!$Z$114:$AE$114</c:f>
              <c:numCache>
                <c:formatCode>General</c:formatCode>
                <c:ptCount val="5"/>
                <c:pt idx="0">
                  <c:v>1220</c:v>
                </c:pt>
                <c:pt idx="1">
                  <c:v>6820</c:v>
                </c:pt>
                <c:pt idx="2">
                  <c:v>39000</c:v>
                </c:pt>
                <c:pt idx="3">
                  <c:v>47400</c:v>
                </c:pt>
                <c:pt idx="4">
                  <c:v>47400</c:v>
                </c:pt>
              </c:numCache>
            </c:numRef>
          </c:val>
          <c:extLst>
            <c:ext xmlns:c16="http://schemas.microsoft.com/office/drawing/2014/chart" uri="{C3380CC4-5D6E-409C-BE32-E72D297353CC}">
              <c16:uniqueId val="{0000001B-48A3-4149-B3F7-942BCAF0114E}"/>
            </c:ext>
          </c:extLst>
        </c:ser>
        <c:ser>
          <c:idx val="8"/>
          <c:order val="8"/>
          <c:tx>
            <c:strRef>
              <c:f>Inventory!$Y$115</c:f>
              <c:strCache>
                <c:ptCount val="1"/>
                <c:pt idx="0">
                  <c:v>Mikroplastik in Umwelt</c:v>
                </c:pt>
              </c:strCache>
            </c:strRef>
          </c:tx>
          <c:spPr>
            <a:noFill/>
            <a:ln w="19050">
              <a:solidFill>
                <a:schemeClr val="bg1">
                  <a:lumMod val="50000"/>
                </a:schemeClr>
              </a:solidFill>
              <a:prstDash val="sysDash"/>
            </a:ln>
            <a:effectLst/>
          </c:spPr>
          <c:invertIfNegative val="0"/>
          <c:cat>
            <c:strRef>
              <c:f>Inventory!$Z$106:$AE$106</c:f>
              <c:strCache>
                <c:ptCount val="5"/>
                <c:pt idx="0">
                  <c:v>Naturrasen, bodennah, 7420 m2, 500 h</c:v>
                </c:pt>
                <c:pt idx="1">
                  <c:v>Naturrasen, Dränschichtbauweise, 7420 m2, 500 h</c:v>
                </c:pt>
                <c:pt idx="2">
                  <c:v>Kunststoffrasen, unverfüllt, 7420 m2, 500 h</c:v>
                </c:pt>
                <c:pt idx="3">
                  <c:v>Kunststoffrasen, verfüllt, 7420 m2, 500 h</c:v>
                </c:pt>
                <c:pt idx="4">
                  <c:v>Kunststoffrasen, verfüllt mit Kork, 7420 m2, 500 h</c:v>
                </c:pt>
              </c:strCache>
            </c:strRef>
          </c:cat>
          <c:val>
            <c:numRef>
              <c:f>Inventory!$Z$115:$AE$115</c:f>
              <c:numCache>
                <c:formatCode>General</c:formatCode>
                <c:ptCount val="5"/>
                <c:pt idx="0">
                  <c:v>0</c:v>
                </c:pt>
                <c:pt idx="1">
                  <c:v>0</c:v>
                </c:pt>
                <c:pt idx="2">
                  <c:v>40400</c:v>
                </c:pt>
                <c:pt idx="3">
                  <c:v>66000</c:v>
                </c:pt>
                <c:pt idx="4">
                  <c:v>7920</c:v>
                </c:pt>
              </c:numCache>
            </c:numRef>
          </c:val>
          <c:extLst>
            <c:ext xmlns:c16="http://schemas.microsoft.com/office/drawing/2014/chart" uri="{C3380CC4-5D6E-409C-BE32-E72D297353CC}">
              <c16:uniqueId val="{0000001C-48A3-4149-B3F7-942BCAF0114E}"/>
            </c:ext>
          </c:extLst>
        </c:ser>
        <c:dLbls>
          <c:showLegendKey val="0"/>
          <c:showVal val="0"/>
          <c:showCatName val="0"/>
          <c:showSerName val="0"/>
          <c:showPercent val="0"/>
          <c:showBubbleSize val="0"/>
        </c:dLbls>
        <c:gapWidth val="20"/>
        <c:overlap val="100"/>
        <c:axId val="679823400"/>
        <c:axId val="679823072"/>
      </c:barChart>
      <c:catAx>
        <c:axId val="6798234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679823072"/>
        <c:crosses val="autoZero"/>
        <c:auto val="1"/>
        <c:lblAlgn val="ctr"/>
        <c:lblOffset val="100"/>
        <c:noMultiLvlLbl val="0"/>
      </c:catAx>
      <c:valAx>
        <c:axId val="679823072"/>
        <c:scaling>
          <c:orientation val="minMax"/>
          <c:max val="140000"/>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r>
                  <a:rPr lang="de-DE" sz="1200"/>
                  <a:t>UBP pro h</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679823400"/>
        <c:crosses val="autoZero"/>
        <c:crossBetween val="between"/>
      </c:valAx>
      <c:spPr>
        <a:noFill/>
        <a:ln>
          <a:solidFill>
            <a:schemeClr val="bg1">
              <a:lumMod val="75000"/>
            </a:schemeClr>
          </a:solidFill>
        </a:ln>
        <a:effectLst/>
      </c:spPr>
    </c:plotArea>
    <c:legend>
      <c:legendPos val="b"/>
      <c:layout>
        <c:manualLayout>
          <c:xMode val="edge"/>
          <c:yMode val="edge"/>
          <c:x val="5.5730188437472364E-2"/>
          <c:y val="0.85269028871391073"/>
          <c:w val="0.862118973374987"/>
          <c:h val="8.66527437607110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sz="1600">
          <a:latin typeface="Carbotech Avenir" panose="020B0503020203020204" pitchFamily="34" charset="77"/>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1">
                    <a:lumMod val="65000"/>
                    <a:lumOff val="35000"/>
                  </a:schemeClr>
                </a:solidFill>
                <a:latin typeface="Carbotech Avenir" panose="020B0503020203020204" pitchFamily="34" charset="77"/>
                <a:ea typeface="+mn-ea"/>
                <a:cs typeface="+mn-cs"/>
              </a:defRPr>
            </a:pPr>
            <a:r>
              <a:rPr lang="de-DE" sz="1600" b="1" i="0" baseline="0">
                <a:effectLst/>
              </a:rPr>
              <a:t>UBP pro Fläche pro Jahr</a:t>
            </a:r>
            <a:endParaRPr lang="de-CH" sz="1600" b="1">
              <a:effectLst/>
            </a:endParaRP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1">
                  <a:lumMod val="65000"/>
                  <a:lumOff val="35000"/>
                </a:schemeClr>
              </a:solidFill>
              <a:latin typeface="Carbotech Avenir" panose="020B0503020203020204" pitchFamily="34" charset="77"/>
              <a:ea typeface="+mn-ea"/>
              <a:cs typeface="+mn-cs"/>
            </a:defRPr>
          </a:pPr>
          <a:endParaRPr lang="de-DE"/>
        </a:p>
      </c:txPr>
    </c:title>
    <c:autoTitleDeleted val="0"/>
    <c:plotArea>
      <c:layout>
        <c:manualLayout>
          <c:layoutTarget val="inner"/>
          <c:xMode val="edge"/>
          <c:yMode val="edge"/>
          <c:x val="0.32246096383191408"/>
          <c:y val="0.15703730215541239"/>
          <c:w val="0.63246135457528152"/>
          <c:h val="0.63213373896444758"/>
        </c:manualLayout>
      </c:layout>
      <c:barChart>
        <c:barDir val="bar"/>
        <c:grouping val="stacked"/>
        <c:varyColors val="0"/>
        <c:ser>
          <c:idx val="0"/>
          <c:order val="0"/>
          <c:tx>
            <c:strRef>
              <c:f>Inventory!$Y$93</c:f>
              <c:strCache>
                <c:ptCount val="1"/>
                <c:pt idx="0">
                  <c:v>Erstellung</c:v>
                </c:pt>
              </c:strCache>
            </c:strRef>
          </c:tx>
          <c:spPr>
            <a:solidFill>
              <a:schemeClr val="accent5"/>
            </a:solidFill>
            <a:ln>
              <a:noFill/>
            </a:ln>
            <a:effectLst/>
          </c:spPr>
          <c:invertIfNegative val="0"/>
          <c:dPt>
            <c:idx val="0"/>
            <c:invertIfNegative val="0"/>
            <c:bubble3D val="0"/>
            <c:extLst>
              <c:ext xmlns:c16="http://schemas.microsoft.com/office/drawing/2014/chart" uri="{C3380CC4-5D6E-409C-BE32-E72D297353CC}">
                <c16:uniqueId val="{00000000-93E2-124C-ABBB-9D741366BE29}"/>
              </c:ext>
            </c:extLst>
          </c:dPt>
          <c:dPt>
            <c:idx val="1"/>
            <c:invertIfNegative val="0"/>
            <c:bubble3D val="0"/>
            <c:extLst>
              <c:ext xmlns:c16="http://schemas.microsoft.com/office/drawing/2014/chart" uri="{C3380CC4-5D6E-409C-BE32-E72D297353CC}">
                <c16:uniqueId val="{00000001-93E2-124C-ABBB-9D741366BE29}"/>
              </c:ext>
            </c:extLst>
          </c:dPt>
          <c:dPt>
            <c:idx val="2"/>
            <c:invertIfNegative val="0"/>
            <c:bubble3D val="0"/>
            <c:extLst>
              <c:ext xmlns:c16="http://schemas.microsoft.com/office/drawing/2014/chart" uri="{C3380CC4-5D6E-409C-BE32-E72D297353CC}">
                <c16:uniqueId val="{00000002-93E2-124C-ABBB-9D741366BE29}"/>
              </c:ext>
            </c:extLst>
          </c:dPt>
          <c:dPt>
            <c:idx val="3"/>
            <c:invertIfNegative val="0"/>
            <c:bubble3D val="0"/>
            <c:extLst>
              <c:ext xmlns:c16="http://schemas.microsoft.com/office/drawing/2014/chart" uri="{C3380CC4-5D6E-409C-BE32-E72D297353CC}">
                <c16:uniqueId val="{00000003-93E2-124C-ABBB-9D741366BE29}"/>
              </c:ext>
            </c:extLst>
          </c:dPt>
          <c:dPt>
            <c:idx val="4"/>
            <c:invertIfNegative val="0"/>
            <c:bubble3D val="0"/>
            <c:extLst>
              <c:ext xmlns:c16="http://schemas.microsoft.com/office/drawing/2014/chart" uri="{C3380CC4-5D6E-409C-BE32-E72D297353CC}">
                <c16:uniqueId val="{00000004-93E2-124C-ABBB-9D741366BE29}"/>
              </c:ext>
            </c:extLst>
          </c:dPt>
          <c:cat>
            <c:strRef>
              <c:f>Inventory!$Z$92:$AE$92</c:f>
              <c:strCache>
                <c:ptCount val="5"/>
                <c:pt idx="0">
                  <c:v>Naturrasen, bodennah, 7420 m2</c:v>
                </c:pt>
                <c:pt idx="1">
                  <c:v>Naturrasen, Dränschichtbauweise, 7420 m2</c:v>
                </c:pt>
                <c:pt idx="2">
                  <c:v>Kunststoffrasen, unverfüllt, 7420 m2</c:v>
                </c:pt>
                <c:pt idx="3">
                  <c:v>Kunststoffrasen, verfüllt, 7420 m2</c:v>
                </c:pt>
                <c:pt idx="4">
                  <c:v>Kunststoffrasen, verfüllt mit Kork, 7420 m2</c:v>
                </c:pt>
              </c:strCache>
            </c:strRef>
          </c:cat>
          <c:val>
            <c:numRef>
              <c:f>Inventory!$Z$93:$AE$93</c:f>
              <c:numCache>
                <c:formatCode>#,##0_ ;\-#,##0\ </c:formatCode>
                <c:ptCount val="5"/>
                <c:pt idx="0">
                  <c:v>17400000</c:v>
                </c:pt>
                <c:pt idx="1">
                  <c:v>29400000</c:v>
                </c:pt>
                <c:pt idx="2">
                  <c:v>58900000</c:v>
                </c:pt>
                <c:pt idx="3">
                  <c:v>62900000</c:v>
                </c:pt>
                <c:pt idx="4">
                  <c:v>59000000</c:v>
                </c:pt>
              </c:numCache>
            </c:numRef>
          </c:val>
          <c:extLst>
            <c:ext xmlns:c16="http://schemas.microsoft.com/office/drawing/2014/chart" uri="{C3380CC4-5D6E-409C-BE32-E72D297353CC}">
              <c16:uniqueId val="{00000005-93E2-124C-ABBB-9D741366BE29}"/>
            </c:ext>
          </c:extLst>
        </c:ser>
        <c:ser>
          <c:idx val="1"/>
          <c:order val="1"/>
          <c:tx>
            <c:strRef>
              <c:f>Inventory!$Y$94</c:f>
              <c:strCache>
                <c:ptCount val="1"/>
                <c:pt idx="0">
                  <c:v>Renovation</c:v>
                </c:pt>
              </c:strCache>
            </c:strRef>
          </c:tx>
          <c:spPr>
            <a:solidFill>
              <a:schemeClr val="accent3"/>
            </a:solidFill>
            <a:ln>
              <a:noFill/>
            </a:ln>
            <a:effectLst/>
          </c:spPr>
          <c:invertIfNegative val="0"/>
          <c:dPt>
            <c:idx val="0"/>
            <c:invertIfNegative val="0"/>
            <c:bubble3D val="0"/>
            <c:extLst>
              <c:ext xmlns:c16="http://schemas.microsoft.com/office/drawing/2014/chart" uri="{C3380CC4-5D6E-409C-BE32-E72D297353CC}">
                <c16:uniqueId val="{00000006-93E2-124C-ABBB-9D741366BE29}"/>
              </c:ext>
            </c:extLst>
          </c:dPt>
          <c:dPt>
            <c:idx val="1"/>
            <c:invertIfNegative val="0"/>
            <c:bubble3D val="0"/>
            <c:extLst>
              <c:ext xmlns:c16="http://schemas.microsoft.com/office/drawing/2014/chart" uri="{C3380CC4-5D6E-409C-BE32-E72D297353CC}">
                <c16:uniqueId val="{00000007-93E2-124C-ABBB-9D741366BE29}"/>
              </c:ext>
            </c:extLst>
          </c:dPt>
          <c:dPt>
            <c:idx val="2"/>
            <c:invertIfNegative val="0"/>
            <c:bubble3D val="0"/>
            <c:extLst>
              <c:ext xmlns:c16="http://schemas.microsoft.com/office/drawing/2014/chart" uri="{C3380CC4-5D6E-409C-BE32-E72D297353CC}">
                <c16:uniqueId val="{00000008-93E2-124C-ABBB-9D741366BE29}"/>
              </c:ext>
            </c:extLst>
          </c:dPt>
          <c:dPt>
            <c:idx val="3"/>
            <c:invertIfNegative val="0"/>
            <c:bubble3D val="0"/>
            <c:extLst>
              <c:ext xmlns:c16="http://schemas.microsoft.com/office/drawing/2014/chart" uri="{C3380CC4-5D6E-409C-BE32-E72D297353CC}">
                <c16:uniqueId val="{00000009-93E2-124C-ABBB-9D741366BE29}"/>
              </c:ext>
            </c:extLst>
          </c:dPt>
          <c:dPt>
            <c:idx val="4"/>
            <c:invertIfNegative val="0"/>
            <c:bubble3D val="0"/>
            <c:extLst>
              <c:ext xmlns:c16="http://schemas.microsoft.com/office/drawing/2014/chart" uri="{C3380CC4-5D6E-409C-BE32-E72D297353CC}">
                <c16:uniqueId val="{0000000A-93E2-124C-ABBB-9D741366BE29}"/>
              </c:ext>
            </c:extLst>
          </c:dPt>
          <c:cat>
            <c:strRef>
              <c:f>Inventory!$Z$92:$AE$92</c:f>
              <c:strCache>
                <c:ptCount val="5"/>
                <c:pt idx="0">
                  <c:v>Naturrasen, bodennah, 7420 m2</c:v>
                </c:pt>
                <c:pt idx="1">
                  <c:v>Naturrasen, Dränschichtbauweise, 7420 m2</c:v>
                </c:pt>
                <c:pt idx="2">
                  <c:v>Kunststoffrasen, unverfüllt, 7420 m2</c:v>
                </c:pt>
                <c:pt idx="3">
                  <c:v>Kunststoffrasen, verfüllt, 7420 m2</c:v>
                </c:pt>
                <c:pt idx="4">
                  <c:v>Kunststoffrasen, verfüllt mit Kork, 7420 m2</c:v>
                </c:pt>
              </c:strCache>
            </c:strRef>
          </c:cat>
          <c:val>
            <c:numRef>
              <c:f>Inventory!$Z$94:$AE$94</c:f>
              <c:numCache>
                <c:formatCode>#,##0_ ;\-#,##0\ </c:formatCode>
                <c:ptCount val="5"/>
                <c:pt idx="0">
                  <c:v>5150000</c:v>
                </c:pt>
                <c:pt idx="1">
                  <c:v>5150000</c:v>
                </c:pt>
                <c:pt idx="2">
                  <c:v>36700000</c:v>
                </c:pt>
                <c:pt idx="3">
                  <c:v>58400000</c:v>
                </c:pt>
                <c:pt idx="4">
                  <c:v>58400000</c:v>
                </c:pt>
              </c:numCache>
            </c:numRef>
          </c:val>
          <c:extLst>
            <c:ext xmlns:c16="http://schemas.microsoft.com/office/drawing/2014/chart" uri="{C3380CC4-5D6E-409C-BE32-E72D297353CC}">
              <c16:uniqueId val="{0000000B-93E2-124C-ABBB-9D741366BE29}"/>
            </c:ext>
          </c:extLst>
        </c:ser>
        <c:ser>
          <c:idx val="2"/>
          <c:order val="2"/>
          <c:tx>
            <c:strRef>
              <c:f>Inventory!$Y$95</c:f>
              <c:strCache>
                <c:ptCount val="1"/>
                <c:pt idx="0">
                  <c:v>Pflege - Dünger</c:v>
                </c:pt>
              </c:strCache>
            </c:strRef>
          </c:tx>
          <c:spPr>
            <a:solidFill>
              <a:schemeClr val="accent6">
                <a:lumMod val="50000"/>
              </a:schemeClr>
            </a:solidFill>
            <a:ln>
              <a:noFill/>
            </a:ln>
            <a:effectLst/>
          </c:spPr>
          <c:invertIfNegative val="0"/>
          <c:dPt>
            <c:idx val="0"/>
            <c:invertIfNegative val="0"/>
            <c:bubble3D val="0"/>
            <c:extLst>
              <c:ext xmlns:c16="http://schemas.microsoft.com/office/drawing/2014/chart" uri="{C3380CC4-5D6E-409C-BE32-E72D297353CC}">
                <c16:uniqueId val="{0000000C-93E2-124C-ABBB-9D741366BE29}"/>
              </c:ext>
            </c:extLst>
          </c:dPt>
          <c:dPt>
            <c:idx val="1"/>
            <c:invertIfNegative val="0"/>
            <c:bubble3D val="0"/>
            <c:extLst>
              <c:ext xmlns:c16="http://schemas.microsoft.com/office/drawing/2014/chart" uri="{C3380CC4-5D6E-409C-BE32-E72D297353CC}">
                <c16:uniqueId val="{0000000D-93E2-124C-ABBB-9D741366BE29}"/>
              </c:ext>
            </c:extLst>
          </c:dPt>
          <c:dPt>
            <c:idx val="2"/>
            <c:invertIfNegative val="0"/>
            <c:bubble3D val="0"/>
            <c:extLst>
              <c:ext xmlns:c16="http://schemas.microsoft.com/office/drawing/2014/chart" uri="{C3380CC4-5D6E-409C-BE32-E72D297353CC}">
                <c16:uniqueId val="{0000000E-93E2-124C-ABBB-9D741366BE29}"/>
              </c:ext>
            </c:extLst>
          </c:dPt>
          <c:dPt>
            <c:idx val="3"/>
            <c:invertIfNegative val="0"/>
            <c:bubble3D val="0"/>
            <c:extLst>
              <c:ext xmlns:c16="http://schemas.microsoft.com/office/drawing/2014/chart" uri="{C3380CC4-5D6E-409C-BE32-E72D297353CC}">
                <c16:uniqueId val="{0000000F-93E2-124C-ABBB-9D741366BE29}"/>
              </c:ext>
            </c:extLst>
          </c:dPt>
          <c:dPt>
            <c:idx val="4"/>
            <c:invertIfNegative val="0"/>
            <c:bubble3D val="0"/>
            <c:extLst>
              <c:ext xmlns:c16="http://schemas.microsoft.com/office/drawing/2014/chart" uri="{C3380CC4-5D6E-409C-BE32-E72D297353CC}">
                <c16:uniqueId val="{00000010-93E2-124C-ABBB-9D741366BE29}"/>
              </c:ext>
            </c:extLst>
          </c:dPt>
          <c:cat>
            <c:strRef>
              <c:f>Inventory!$Z$92:$AE$92</c:f>
              <c:strCache>
                <c:ptCount val="5"/>
                <c:pt idx="0">
                  <c:v>Naturrasen, bodennah, 7420 m2</c:v>
                </c:pt>
                <c:pt idx="1">
                  <c:v>Naturrasen, Dränschichtbauweise, 7420 m2</c:v>
                </c:pt>
                <c:pt idx="2">
                  <c:v>Kunststoffrasen, unverfüllt, 7420 m2</c:v>
                </c:pt>
                <c:pt idx="3">
                  <c:v>Kunststoffrasen, verfüllt, 7420 m2</c:v>
                </c:pt>
                <c:pt idx="4">
                  <c:v>Kunststoffrasen, verfüllt mit Kork, 7420 m2</c:v>
                </c:pt>
              </c:strCache>
            </c:strRef>
          </c:cat>
          <c:val>
            <c:numRef>
              <c:f>Inventory!$Z$95:$AE$95</c:f>
              <c:numCache>
                <c:formatCode>#,##0_ ;\-#,##0\ </c:formatCode>
                <c:ptCount val="5"/>
                <c:pt idx="0">
                  <c:v>9780000</c:v>
                </c:pt>
                <c:pt idx="1">
                  <c:v>9780000</c:v>
                </c:pt>
                <c:pt idx="2">
                  <c:v>0</c:v>
                </c:pt>
                <c:pt idx="3">
                  <c:v>0</c:v>
                </c:pt>
                <c:pt idx="4">
                  <c:v>0</c:v>
                </c:pt>
              </c:numCache>
            </c:numRef>
          </c:val>
          <c:extLst>
            <c:ext xmlns:c16="http://schemas.microsoft.com/office/drawing/2014/chart" uri="{C3380CC4-5D6E-409C-BE32-E72D297353CC}">
              <c16:uniqueId val="{00000011-93E2-124C-ABBB-9D741366BE29}"/>
            </c:ext>
          </c:extLst>
        </c:ser>
        <c:ser>
          <c:idx val="3"/>
          <c:order val="3"/>
          <c:tx>
            <c:strRef>
              <c:f>Inventory!$Y$96</c:f>
              <c:strCache>
                <c:ptCount val="1"/>
                <c:pt idx="0">
                  <c:v>Pflege - Pflanzenschutz</c:v>
                </c:pt>
              </c:strCache>
            </c:strRef>
          </c:tx>
          <c:spPr>
            <a:solidFill>
              <a:schemeClr val="accent6">
                <a:lumMod val="75000"/>
              </a:schemeClr>
            </a:solidFill>
            <a:ln>
              <a:noFill/>
            </a:ln>
            <a:effectLst/>
          </c:spPr>
          <c:invertIfNegative val="0"/>
          <c:dPt>
            <c:idx val="0"/>
            <c:invertIfNegative val="0"/>
            <c:bubble3D val="0"/>
            <c:extLst>
              <c:ext xmlns:c16="http://schemas.microsoft.com/office/drawing/2014/chart" uri="{C3380CC4-5D6E-409C-BE32-E72D297353CC}">
                <c16:uniqueId val="{00000012-93E2-124C-ABBB-9D741366BE29}"/>
              </c:ext>
            </c:extLst>
          </c:dPt>
          <c:dPt>
            <c:idx val="1"/>
            <c:invertIfNegative val="0"/>
            <c:bubble3D val="0"/>
            <c:extLst>
              <c:ext xmlns:c16="http://schemas.microsoft.com/office/drawing/2014/chart" uri="{C3380CC4-5D6E-409C-BE32-E72D297353CC}">
                <c16:uniqueId val="{00000013-93E2-124C-ABBB-9D741366BE29}"/>
              </c:ext>
            </c:extLst>
          </c:dPt>
          <c:dPt>
            <c:idx val="2"/>
            <c:invertIfNegative val="0"/>
            <c:bubble3D val="0"/>
            <c:extLst>
              <c:ext xmlns:c16="http://schemas.microsoft.com/office/drawing/2014/chart" uri="{C3380CC4-5D6E-409C-BE32-E72D297353CC}">
                <c16:uniqueId val="{00000014-93E2-124C-ABBB-9D741366BE29}"/>
              </c:ext>
            </c:extLst>
          </c:dPt>
          <c:dPt>
            <c:idx val="3"/>
            <c:invertIfNegative val="0"/>
            <c:bubble3D val="0"/>
            <c:extLst>
              <c:ext xmlns:c16="http://schemas.microsoft.com/office/drawing/2014/chart" uri="{C3380CC4-5D6E-409C-BE32-E72D297353CC}">
                <c16:uniqueId val="{00000015-93E2-124C-ABBB-9D741366BE29}"/>
              </c:ext>
            </c:extLst>
          </c:dPt>
          <c:dPt>
            <c:idx val="4"/>
            <c:invertIfNegative val="0"/>
            <c:bubble3D val="0"/>
            <c:extLst>
              <c:ext xmlns:c16="http://schemas.microsoft.com/office/drawing/2014/chart" uri="{C3380CC4-5D6E-409C-BE32-E72D297353CC}">
                <c16:uniqueId val="{00000016-93E2-124C-ABBB-9D741366BE29}"/>
              </c:ext>
            </c:extLst>
          </c:dPt>
          <c:cat>
            <c:strRef>
              <c:f>Inventory!$Z$92:$AE$92</c:f>
              <c:strCache>
                <c:ptCount val="5"/>
                <c:pt idx="0">
                  <c:v>Naturrasen, bodennah, 7420 m2</c:v>
                </c:pt>
                <c:pt idx="1">
                  <c:v>Naturrasen, Dränschichtbauweise, 7420 m2</c:v>
                </c:pt>
                <c:pt idx="2">
                  <c:v>Kunststoffrasen, unverfüllt, 7420 m2</c:v>
                </c:pt>
                <c:pt idx="3">
                  <c:v>Kunststoffrasen, verfüllt, 7420 m2</c:v>
                </c:pt>
                <c:pt idx="4">
                  <c:v>Kunststoffrasen, verfüllt mit Kork, 7420 m2</c:v>
                </c:pt>
              </c:strCache>
            </c:strRef>
          </c:cat>
          <c:val>
            <c:numRef>
              <c:f>Inventory!$Z$96:$AE$96</c:f>
              <c:numCache>
                <c:formatCode>#,##0_ ;\-#,##0\ </c:formatCode>
                <c:ptCount val="5"/>
                <c:pt idx="0">
                  <c:v>9150000</c:v>
                </c:pt>
                <c:pt idx="1">
                  <c:v>9150000</c:v>
                </c:pt>
                <c:pt idx="2">
                  <c:v>0</c:v>
                </c:pt>
                <c:pt idx="3">
                  <c:v>0</c:v>
                </c:pt>
                <c:pt idx="4">
                  <c:v>0</c:v>
                </c:pt>
              </c:numCache>
            </c:numRef>
          </c:val>
          <c:extLst>
            <c:ext xmlns:c16="http://schemas.microsoft.com/office/drawing/2014/chart" uri="{C3380CC4-5D6E-409C-BE32-E72D297353CC}">
              <c16:uniqueId val="{00000017-93E2-124C-ABBB-9D741366BE29}"/>
            </c:ext>
          </c:extLst>
        </c:ser>
        <c:ser>
          <c:idx val="4"/>
          <c:order val="4"/>
          <c:tx>
            <c:strRef>
              <c:f>Inventory!$Y$97</c:f>
              <c:strCache>
                <c:ptCount val="1"/>
                <c:pt idx="0">
                  <c:v>Pflege - Mähen</c:v>
                </c:pt>
              </c:strCache>
            </c:strRef>
          </c:tx>
          <c:spPr>
            <a:solidFill>
              <a:schemeClr val="accent6"/>
            </a:solidFill>
            <a:ln>
              <a:noFill/>
            </a:ln>
            <a:effectLst/>
          </c:spPr>
          <c:invertIfNegative val="0"/>
          <c:cat>
            <c:strRef>
              <c:f>Inventory!$Z$92:$AE$92</c:f>
              <c:strCache>
                <c:ptCount val="5"/>
                <c:pt idx="0">
                  <c:v>Naturrasen, bodennah, 7420 m2</c:v>
                </c:pt>
                <c:pt idx="1">
                  <c:v>Naturrasen, Dränschichtbauweise, 7420 m2</c:v>
                </c:pt>
                <c:pt idx="2">
                  <c:v>Kunststoffrasen, unverfüllt, 7420 m2</c:v>
                </c:pt>
                <c:pt idx="3">
                  <c:v>Kunststoffrasen, verfüllt, 7420 m2</c:v>
                </c:pt>
                <c:pt idx="4">
                  <c:v>Kunststoffrasen, verfüllt mit Kork, 7420 m2</c:v>
                </c:pt>
              </c:strCache>
            </c:strRef>
          </c:cat>
          <c:val>
            <c:numRef>
              <c:f>Inventory!$Z$97:$AE$97</c:f>
              <c:numCache>
                <c:formatCode>#,##0_ ;\-#,##0\ </c:formatCode>
                <c:ptCount val="5"/>
                <c:pt idx="0">
                  <c:v>3680000</c:v>
                </c:pt>
                <c:pt idx="1">
                  <c:v>3680000</c:v>
                </c:pt>
                <c:pt idx="2">
                  <c:v>0</c:v>
                </c:pt>
                <c:pt idx="3">
                  <c:v>0</c:v>
                </c:pt>
                <c:pt idx="4">
                  <c:v>0</c:v>
                </c:pt>
              </c:numCache>
            </c:numRef>
          </c:val>
          <c:extLst>
            <c:ext xmlns:c16="http://schemas.microsoft.com/office/drawing/2014/chart" uri="{C3380CC4-5D6E-409C-BE32-E72D297353CC}">
              <c16:uniqueId val="{00000018-93E2-124C-ABBB-9D741366BE29}"/>
            </c:ext>
          </c:extLst>
        </c:ser>
        <c:ser>
          <c:idx val="5"/>
          <c:order val="5"/>
          <c:tx>
            <c:strRef>
              <c:f>Inventory!$Y$98</c:f>
              <c:strCache>
                <c:ptCount val="1"/>
                <c:pt idx="0">
                  <c:v>Andere Pflege</c:v>
                </c:pt>
              </c:strCache>
            </c:strRef>
          </c:tx>
          <c:spPr>
            <a:solidFill>
              <a:schemeClr val="accent6">
                <a:lumMod val="60000"/>
                <a:lumOff val="40000"/>
              </a:schemeClr>
            </a:solidFill>
            <a:ln>
              <a:noFill/>
            </a:ln>
            <a:effectLst/>
          </c:spPr>
          <c:invertIfNegative val="0"/>
          <c:cat>
            <c:strRef>
              <c:f>Inventory!$Z$92:$AE$92</c:f>
              <c:strCache>
                <c:ptCount val="5"/>
                <c:pt idx="0">
                  <c:v>Naturrasen, bodennah, 7420 m2</c:v>
                </c:pt>
                <c:pt idx="1">
                  <c:v>Naturrasen, Dränschichtbauweise, 7420 m2</c:v>
                </c:pt>
                <c:pt idx="2">
                  <c:v>Kunststoffrasen, unverfüllt, 7420 m2</c:v>
                </c:pt>
                <c:pt idx="3">
                  <c:v>Kunststoffrasen, verfüllt, 7420 m2</c:v>
                </c:pt>
                <c:pt idx="4">
                  <c:v>Kunststoffrasen, verfüllt mit Kork, 7420 m2</c:v>
                </c:pt>
              </c:strCache>
            </c:strRef>
          </c:cat>
          <c:val>
            <c:numRef>
              <c:f>Inventory!$Z$98:$AE$98</c:f>
              <c:numCache>
                <c:formatCode>#,##0_ ;\-#,##0\ </c:formatCode>
                <c:ptCount val="5"/>
                <c:pt idx="0">
                  <c:v>13800000</c:v>
                </c:pt>
                <c:pt idx="1">
                  <c:v>13800000</c:v>
                </c:pt>
                <c:pt idx="2">
                  <c:v>835000</c:v>
                </c:pt>
                <c:pt idx="3">
                  <c:v>835000</c:v>
                </c:pt>
                <c:pt idx="4">
                  <c:v>835000</c:v>
                </c:pt>
              </c:numCache>
            </c:numRef>
          </c:val>
          <c:extLst>
            <c:ext xmlns:c16="http://schemas.microsoft.com/office/drawing/2014/chart" uri="{C3380CC4-5D6E-409C-BE32-E72D297353CC}">
              <c16:uniqueId val="{00000019-93E2-124C-ABBB-9D741366BE29}"/>
            </c:ext>
          </c:extLst>
        </c:ser>
        <c:ser>
          <c:idx val="6"/>
          <c:order val="6"/>
          <c:tx>
            <c:strRef>
              <c:f>Inventory!$Y$99</c:f>
              <c:strCache>
                <c:ptCount val="1"/>
                <c:pt idx="0">
                  <c:v>Nachfüllen Granulat</c:v>
                </c:pt>
              </c:strCache>
            </c:strRef>
          </c:tx>
          <c:spPr>
            <a:solidFill>
              <a:schemeClr val="bg1">
                <a:lumMod val="65000"/>
              </a:schemeClr>
            </a:solidFill>
            <a:ln>
              <a:noFill/>
            </a:ln>
            <a:effectLst/>
          </c:spPr>
          <c:invertIfNegative val="0"/>
          <c:cat>
            <c:strRef>
              <c:f>Inventory!$Z$92:$AE$92</c:f>
              <c:strCache>
                <c:ptCount val="5"/>
                <c:pt idx="0">
                  <c:v>Naturrasen, bodennah, 7420 m2</c:v>
                </c:pt>
                <c:pt idx="1">
                  <c:v>Naturrasen, Dränschichtbauweise, 7420 m2</c:v>
                </c:pt>
                <c:pt idx="2">
                  <c:v>Kunststoffrasen, unverfüllt, 7420 m2</c:v>
                </c:pt>
                <c:pt idx="3">
                  <c:v>Kunststoffrasen, verfüllt, 7420 m2</c:v>
                </c:pt>
                <c:pt idx="4">
                  <c:v>Kunststoffrasen, verfüllt mit Kork, 7420 m2</c:v>
                </c:pt>
              </c:strCache>
            </c:strRef>
          </c:cat>
          <c:val>
            <c:numRef>
              <c:f>Inventory!$Z$99:$AE$99</c:f>
              <c:numCache>
                <c:formatCode>#,##0_ ;\-#,##0\ </c:formatCode>
                <c:ptCount val="5"/>
                <c:pt idx="0">
                  <c:v>0</c:v>
                </c:pt>
                <c:pt idx="1">
                  <c:v>0</c:v>
                </c:pt>
                <c:pt idx="2">
                  <c:v>0</c:v>
                </c:pt>
                <c:pt idx="3">
                  <c:v>11500000</c:v>
                </c:pt>
                <c:pt idx="4">
                  <c:v>2010000</c:v>
                </c:pt>
              </c:numCache>
            </c:numRef>
          </c:val>
          <c:extLst>
            <c:ext xmlns:c16="http://schemas.microsoft.com/office/drawing/2014/chart" uri="{C3380CC4-5D6E-409C-BE32-E72D297353CC}">
              <c16:uniqueId val="{0000001A-93E2-124C-ABBB-9D741366BE29}"/>
            </c:ext>
          </c:extLst>
        </c:ser>
        <c:ser>
          <c:idx val="7"/>
          <c:order val="7"/>
          <c:tx>
            <c:strRef>
              <c:f>Inventory!$Y$100</c:f>
              <c:strCache>
                <c:ptCount val="1"/>
                <c:pt idx="0">
                  <c:v>Entsorgung</c:v>
                </c:pt>
              </c:strCache>
            </c:strRef>
          </c:tx>
          <c:spPr>
            <a:solidFill>
              <a:schemeClr val="bg1">
                <a:lumMod val="85000"/>
              </a:schemeClr>
            </a:solidFill>
            <a:ln>
              <a:noFill/>
            </a:ln>
            <a:effectLst/>
          </c:spPr>
          <c:invertIfNegative val="0"/>
          <c:cat>
            <c:strRef>
              <c:f>Inventory!$Z$92:$AE$92</c:f>
              <c:strCache>
                <c:ptCount val="5"/>
                <c:pt idx="0">
                  <c:v>Naturrasen, bodennah, 7420 m2</c:v>
                </c:pt>
                <c:pt idx="1">
                  <c:v>Naturrasen, Dränschichtbauweise, 7420 m2</c:v>
                </c:pt>
                <c:pt idx="2">
                  <c:v>Kunststoffrasen, unverfüllt, 7420 m2</c:v>
                </c:pt>
                <c:pt idx="3">
                  <c:v>Kunststoffrasen, verfüllt, 7420 m2</c:v>
                </c:pt>
                <c:pt idx="4">
                  <c:v>Kunststoffrasen, verfüllt mit Kork, 7420 m2</c:v>
                </c:pt>
              </c:strCache>
            </c:strRef>
          </c:cat>
          <c:val>
            <c:numRef>
              <c:f>Inventory!$Z$100:$AE$100</c:f>
              <c:numCache>
                <c:formatCode>#,##0_ ;\-#,##0\ </c:formatCode>
                <c:ptCount val="5"/>
                <c:pt idx="0">
                  <c:v>611000</c:v>
                </c:pt>
                <c:pt idx="1">
                  <c:v>3410000</c:v>
                </c:pt>
                <c:pt idx="2">
                  <c:v>19500000</c:v>
                </c:pt>
                <c:pt idx="3">
                  <c:v>23700000</c:v>
                </c:pt>
                <c:pt idx="4">
                  <c:v>23700000</c:v>
                </c:pt>
              </c:numCache>
            </c:numRef>
          </c:val>
          <c:extLst>
            <c:ext xmlns:c16="http://schemas.microsoft.com/office/drawing/2014/chart" uri="{C3380CC4-5D6E-409C-BE32-E72D297353CC}">
              <c16:uniqueId val="{0000001B-93E2-124C-ABBB-9D741366BE29}"/>
            </c:ext>
          </c:extLst>
        </c:ser>
        <c:ser>
          <c:idx val="8"/>
          <c:order val="8"/>
          <c:tx>
            <c:strRef>
              <c:f>Inventory!$Y$101</c:f>
              <c:strCache>
                <c:ptCount val="1"/>
                <c:pt idx="0">
                  <c:v>Mikroplastik in Umwelt</c:v>
                </c:pt>
              </c:strCache>
            </c:strRef>
          </c:tx>
          <c:spPr>
            <a:noFill/>
            <a:ln w="19050">
              <a:solidFill>
                <a:schemeClr val="bg1">
                  <a:lumMod val="50000"/>
                </a:schemeClr>
              </a:solidFill>
              <a:prstDash val="sysDash"/>
            </a:ln>
            <a:effectLst/>
          </c:spPr>
          <c:invertIfNegative val="0"/>
          <c:cat>
            <c:strRef>
              <c:f>Inventory!$Z$92:$AE$92</c:f>
              <c:strCache>
                <c:ptCount val="5"/>
                <c:pt idx="0">
                  <c:v>Naturrasen, bodennah, 7420 m2</c:v>
                </c:pt>
                <c:pt idx="1">
                  <c:v>Naturrasen, Dränschichtbauweise, 7420 m2</c:v>
                </c:pt>
                <c:pt idx="2">
                  <c:v>Kunststoffrasen, unverfüllt, 7420 m2</c:v>
                </c:pt>
                <c:pt idx="3">
                  <c:v>Kunststoffrasen, verfüllt, 7420 m2</c:v>
                </c:pt>
                <c:pt idx="4">
                  <c:v>Kunststoffrasen, verfüllt mit Kork, 7420 m2</c:v>
                </c:pt>
              </c:strCache>
            </c:strRef>
          </c:cat>
          <c:val>
            <c:numRef>
              <c:f>Inventory!$Z$101:$AE$101</c:f>
              <c:numCache>
                <c:formatCode>#,##0_ ;\-#,##0\ </c:formatCode>
                <c:ptCount val="5"/>
                <c:pt idx="0">
                  <c:v>0</c:v>
                </c:pt>
                <c:pt idx="1">
                  <c:v>0</c:v>
                </c:pt>
                <c:pt idx="2">
                  <c:v>20200000</c:v>
                </c:pt>
                <c:pt idx="3">
                  <c:v>33000000</c:v>
                </c:pt>
                <c:pt idx="4">
                  <c:v>3960000</c:v>
                </c:pt>
              </c:numCache>
            </c:numRef>
          </c:val>
          <c:extLst>
            <c:ext xmlns:c16="http://schemas.microsoft.com/office/drawing/2014/chart" uri="{C3380CC4-5D6E-409C-BE32-E72D297353CC}">
              <c16:uniqueId val="{0000001C-93E2-124C-ABBB-9D741366BE29}"/>
            </c:ext>
          </c:extLst>
        </c:ser>
        <c:dLbls>
          <c:showLegendKey val="0"/>
          <c:showVal val="0"/>
          <c:showCatName val="0"/>
          <c:showSerName val="0"/>
          <c:showPercent val="0"/>
          <c:showBubbleSize val="0"/>
        </c:dLbls>
        <c:gapWidth val="20"/>
        <c:overlap val="100"/>
        <c:axId val="679823400"/>
        <c:axId val="679823072"/>
      </c:barChart>
      <c:catAx>
        <c:axId val="6798234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679823072"/>
        <c:crosses val="autoZero"/>
        <c:auto val="1"/>
        <c:lblAlgn val="ctr"/>
        <c:lblOffset val="100"/>
        <c:noMultiLvlLbl val="0"/>
      </c:catAx>
      <c:valAx>
        <c:axId val="679823072"/>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679823400"/>
        <c:crosses val="autoZero"/>
        <c:crossBetween val="between"/>
      </c:valAx>
      <c:spPr>
        <a:noFill/>
        <a:ln>
          <a:solidFill>
            <a:schemeClr val="bg1">
              <a:lumMod val="75000"/>
            </a:schemeClr>
          </a:solidFill>
        </a:ln>
        <a:effectLst/>
      </c:spPr>
    </c:plotArea>
    <c:legend>
      <c:legendPos val="b"/>
      <c:layout>
        <c:manualLayout>
          <c:xMode val="edge"/>
          <c:yMode val="edge"/>
          <c:x val="5.5730188437472364E-2"/>
          <c:y val="0.85269028871391073"/>
          <c:w val="0.8647581580218453"/>
          <c:h val="8.66527437607110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sz="1600">
          <a:latin typeface="Carbotech Avenir" panose="020B0503020203020204" pitchFamily="34" charset="77"/>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rbotech Avenir" panose="020B0503020203020204" pitchFamily="34" charset="77"/>
                <a:ea typeface="+mn-ea"/>
                <a:cs typeface="+mn-cs"/>
              </a:defRPr>
            </a:pPr>
            <a:r>
              <a:rPr lang="en-US" sz="1600" b="1"/>
              <a:t>Kipppunkte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rbotech Avenir" panose="020B0503020203020204" pitchFamily="34" charset="77"/>
              <a:ea typeface="+mn-ea"/>
              <a:cs typeface="+mn-cs"/>
            </a:defRPr>
          </a:pPr>
          <a:endParaRPr lang="de-DE"/>
        </a:p>
      </c:txPr>
    </c:title>
    <c:autoTitleDeleted val="0"/>
    <c:plotArea>
      <c:layout/>
      <c:barChart>
        <c:barDir val="col"/>
        <c:grouping val="clustered"/>
        <c:varyColors val="0"/>
        <c:ser>
          <c:idx val="1"/>
          <c:order val="0"/>
          <c:tx>
            <c:strRef>
              <c:f>'für Merkblatt'!$A$23</c:f>
              <c:strCache>
                <c:ptCount val="1"/>
                <c:pt idx="0">
                  <c:v>1000 h/a</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Carbotech Avenir" panose="020B0503020203020204" pitchFamily="34" charset="77"/>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'für Merkblatt'!$B$22:$F$22</c:f>
              <c:strCache>
                <c:ptCount val="5"/>
                <c:pt idx="0">
                  <c:v>Naturrasen, bodennah, 7420 m2</c:v>
                </c:pt>
                <c:pt idx="1">
                  <c:v>Naturrasen, Dränschichtbauweise, 7420 m2</c:v>
                </c:pt>
                <c:pt idx="2">
                  <c:v>Kunststoffrasen, unverfüllt, 7420 m2</c:v>
                </c:pt>
                <c:pt idx="3">
                  <c:v>Kunststoffrasen, verfüllt, 7420 m2</c:v>
                </c:pt>
                <c:pt idx="4">
                  <c:v>Kunststoffrasen, verfüllt mit Kork, 7420 m2</c:v>
                </c:pt>
              </c:strCache>
            </c:strRef>
          </c:cat>
          <c:val>
            <c:numRef>
              <c:f>'für Merkblatt'!$B$23:$F$23</c:f>
              <c:numCache>
                <c:formatCode>0</c:formatCode>
                <c:ptCount val="5"/>
                <c:pt idx="0">
                  <c:v>43.823529411764703</c:v>
                </c:pt>
                <c:pt idx="1">
                  <c:v>54.705882352941181</c:v>
                </c:pt>
                <c:pt idx="2">
                  <c:v>100</c:v>
                </c:pt>
                <c:pt idx="3">
                  <c:v>139.70588235294116</c:v>
                </c:pt>
                <c:pt idx="4">
                  <c:v>108.8235294117647</c:v>
                </c:pt>
              </c:numCache>
            </c:numRef>
          </c:val>
          <c:extLst>
            <c:ext xmlns:c16="http://schemas.microsoft.com/office/drawing/2014/chart" uri="{C3380CC4-5D6E-409C-BE32-E72D297353CC}">
              <c16:uniqueId val="{00000001-156A-C846-8F63-F7832AB60395}"/>
            </c:ext>
          </c:extLst>
        </c:ser>
        <c:dLbls>
          <c:showLegendKey val="0"/>
          <c:showVal val="0"/>
          <c:showCatName val="0"/>
          <c:showSerName val="0"/>
          <c:showPercent val="0"/>
          <c:showBubbleSize val="0"/>
        </c:dLbls>
        <c:gapWidth val="219"/>
        <c:axId val="1686184176"/>
        <c:axId val="1686185824"/>
      </c:barChart>
      <c:catAx>
        <c:axId val="1686184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1686185824"/>
        <c:crosses val="autoZero"/>
        <c:auto val="1"/>
        <c:lblAlgn val="ctr"/>
        <c:lblOffset val="100"/>
        <c:noMultiLvlLbl val="0"/>
      </c:catAx>
      <c:valAx>
        <c:axId val="1686185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r>
                  <a:rPr lang="de-DE"/>
                  <a:t>Gesamtumweltbelastung in %</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16861841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arbotech Avenir" panose="020B0503020203020204" pitchFamily="34" charset="77"/>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Carbotech Avenir" panose="020B0503020203020204" pitchFamily="34" charset="77"/>
                <a:ea typeface="+mn-ea"/>
                <a:cs typeface="+mn-cs"/>
              </a:defRPr>
            </a:pPr>
            <a:r>
              <a:rPr lang="de-DE"/>
              <a:t>Umweltbealstung nach Nutzungstunde bei</a:t>
            </a:r>
            <a:r>
              <a:rPr lang="de-DE" baseline="0"/>
              <a:t> gleicher Fläche</a:t>
            </a:r>
            <a:endParaRPr lang="de-DE"/>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Carbotech Avenir" panose="020B0503020203020204" pitchFamily="34" charset="77"/>
              <a:ea typeface="+mn-ea"/>
              <a:cs typeface="+mn-cs"/>
            </a:defRPr>
          </a:pPr>
          <a:endParaRPr lang="de-DE"/>
        </a:p>
      </c:txPr>
    </c:title>
    <c:autoTitleDeleted val="0"/>
    <c:plotArea>
      <c:layout/>
      <c:barChart>
        <c:barDir val="col"/>
        <c:grouping val="clustered"/>
        <c:varyColors val="0"/>
        <c:ser>
          <c:idx val="0"/>
          <c:order val="0"/>
          <c:tx>
            <c:strRef>
              <c:f>'für Merkblatt'!$B$34</c:f>
              <c:strCache>
                <c:ptCount val="1"/>
                <c:pt idx="0">
                  <c:v>Naturrasen, bodennah</c:v>
                </c:pt>
              </c:strCache>
            </c:strRef>
          </c:tx>
          <c:spPr>
            <a:solidFill>
              <a:schemeClr val="accent1"/>
            </a:solidFill>
            <a:ln>
              <a:noFill/>
            </a:ln>
            <a:effectLst/>
          </c:spPr>
          <c:invertIfNegative val="0"/>
          <c:cat>
            <c:strRef>
              <c:f>'für Merkblatt'!$A$35:$A$37</c:f>
              <c:strCache>
                <c:ptCount val="3"/>
                <c:pt idx="0">
                  <c:v>Seltene Nutzung</c:v>
                </c:pt>
                <c:pt idx="1">
                  <c:v>Mittlere Nutzung</c:v>
                </c:pt>
                <c:pt idx="2">
                  <c:v>Starke Nutzung</c:v>
                </c:pt>
              </c:strCache>
            </c:strRef>
          </c:cat>
          <c:val>
            <c:numRef>
              <c:f>'für Merkblatt'!$B$35:$B$37</c:f>
              <c:numCache>
                <c:formatCode>General</c:formatCode>
                <c:ptCount val="3"/>
                <c:pt idx="0">
                  <c:v>199000</c:v>
                </c:pt>
                <c:pt idx="1">
                  <c:v>119000</c:v>
                </c:pt>
                <c:pt idx="2">
                  <c:v>85100</c:v>
                </c:pt>
              </c:numCache>
            </c:numRef>
          </c:val>
          <c:extLst>
            <c:ext xmlns:c16="http://schemas.microsoft.com/office/drawing/2014/chart" uri="{C3380CC4-5D6E-409C-BE32-E72D297353CC}">
              <c16:uniqueId val="{00000000-B74F-4343-A233-7B268B62BDBD}"/>
            </c:ext>
          </c:extLst>
        </c:ser>
        <c:ser>
          <c:idx val="1"/>
          <c:order val="1"/>
          <c:tx>
            <c:strRef>
              <c:f>'für Merkblatt'!$C$34</c:f>
              <c:strCache>
                <c:ptCount val="1"/>
                <c:pt idx="0">
                  <c:v>Naturrasen, Dränschichtbauweise</c:v>
                </c:pt>
              </c:strCache>
            </c:strRef>
          </c:tx>
          <c:spPr>
            <a:solidFill>
              <a:schemeClr val="accent2"/>
            </a:solidFill>
            <a:ln>
              <a:noFill/>
            </a:ln>
            <a:effectLst/>
          </c:spPr>
          <c:invertIfNegative val="0"/>
          <c:cat>
            <c:strRef>
              <c:f>'für Merkblatt'!$A$35:$A$37</c:f>
              <c:strCache>
                <c:ptCount val="3"/>
                <c:pt idx="0">
                  <c:v>Seltene Nutzung</c:v>
                </c:pt>
                <c:pt idx="1">
                  <c:v>Mittlere Nutzung</c:v>
                </c:pt>
                <c:pt idx="2">
                  <c:v>Starke Nutzung</c:v>
                </c:pt>
              </c:strCache>
            </c:strRef>
          </c:cat>
          <c:val>
            <c:numRef>
              <c:f>'für Merkblatt'!$C$35:$C$37</c:f>
              <c:numCache>
                <c:formatCode>General</c:formatCode>
                <c:ptCount val="3"/>
                <c:pt idx="0">
                  <c:v>248000</c:v>
                </c:pt>
                <c:pt idx="1">
                  <c:v>93000</c:v>
                </c:pt>
                <c:pt idx="2">
                  <c:v>82600</c:v>
                </c:pt>
              </c:numCache>
            </c:numRef>
          </c:val>
          <c:extLst>
            <c:ext xmlns:c16="http://schemas.microsoft.com/office/drawing/2014/chart" uri="{C3380CC4-5D6E-409C-BE32-E72D297353CC}">
              <c16:uniqueId val="{00000001-B74F-4343-A233-7B268B62BDBD}"/>
            </c:ext>
          </c:extLst>
        </c:ser>
        <c:ser>
          <c:idx val="2"/>
          <c:order val="2"/>
          <c:tx>
            <c:strRef>
              <c:f>'für Merkblatt'!$D$34</c:f>
              <c:strCache>
                <c:ptCount val="1"/>
                <c:pt idx="0">
                  <c:v>Kunststoffrasen, unverfüllt</c:v>
                </c:pt>
              </c:strCache>
            </c:strRef>
          </c:tx>
          <c:spPr>
            <a:solidFill>
              <a:schemeClr val="accent3"/>
            </a:solidFill>
            <a:ln>
              <a:noFill/>
            </a:ln>
            <a:effectLst/>
          </c:spPr>
          <c:invertIfNegative val="0"/>
          <c:cat>
            <c:strRef>
              <c:f>'für Merkblatt'!$A$35:$A$37</c:f>
              <c:strCache>
                <c:ptCount val="3"/>
                <c:pt idx="0">
                  <c:v>Seltene Nutzung</c:v>
                </c:pt>
                <c:pt idx="1">
                  <c:v>Mittlere Nutzung</c:v>
                </c:pt>
                <c:pt idx="2">
                  <c:v>Starke Nutzung</c:v>
                </c:pt>
              </c:strCache>
            </c:strRef>
          </c:cat>
          <c:val>
            <c:numRef>
              <c:f>'für Merkblatt'!$D$35:$D$37</c:f>
              <c:numCache>
                <c:formatCode>General</c:formatCode>
                <c:ptCount val="3"/>
                <c:pt idx="0">
                  <c:v>454000</c:v>
                </c:pt>
                <c:pt idx="1">
                  <c:v>170000</c:v>
                </c:pt>
                <c:pt idx="2">
                  <c:v>82600</c:v>
                </c:pt>
              </c:numCache>
            </c:numRef>
          </c:val>
          <c:extLst>
            <c:ext xmlns:c16="http://schemas.microsoft.com/office/drawing/2014/chart" uri="{C3380CC4-5D6E-409C-BE32-E72D297353CC}">
              <c16:uniqueId val="{00000002-B74F-4343-A233-7B268B62BDBD}"/>
            </c:ext>
          </c:extLst>
        </c:ser>
        <c:ser>
          <c:idx val="3"/>
          <c:order val="3"/>
          <c:tx>
            <c:strRef>
              <c:f>'für Merkblatt'!$E$34</c:f>
              <c:strCache>
                <c:ptCount val="1"/>
                <c:pt idx="0">
                  <c:v>Kunststoffrasen, verfüllt</c:v>
                </c:pt>
              </c:strCache>
            </c:strRef>
          </c:tx>
          <c:spPr>
            <a:solidFill>
              <a:schemeClr val="accent4"/>
            </a:solidFill>
            <a:ln>
              <a:noFill/>
            </a:ln>
            <a:effectLst/>
          </c:spPr>
          <c:invertIfNegative val="0"/>
          <c:cat>
            <c:strRef>
              <c:f>'für Merkblatt'!$A$35:$A$37</c:f>
              <c:strCache>
                <c:ptCount val="3"/>
                <c:pt idx="0">
                  <c:v>Seltene Nutzung</c:v>
                </c:pt>
                <c:pt idx="1">
                  <c:v>Mittlere Nutzung</c:v>
                </c:pt>
                <c:pt idx="2">
                  <c:v>Starke Nutzung</c:v>
                </c:pt>
              </c:strCache>
            </c:strRef>
          </c:cat>
          <c:val>
            <c:numRef>
              <c:f>'für Merkblatt'!$E$35:$E$37</c:f>
              <c:numCache>
                <c:formatCode>General</c:formatCode>
                <c:ptCount val="3"/>
                <c:pt idx="0">
                  <c:v>634000</c:v>
                </c:pt>
                <c:pt idx="1">
                  <c:v>238000</c:v>
                </c:pt>
                <c:pt idx="2">
                  <c:v>119000</c:v>
                </c:pt>
              </c:numCache>
            </c:numRef>
          </c:val>
          <c:extLst>
            <c:ext xmlns:c16="http://schemas.microsoft.com/office/drawing/2014/chart" uri="{C3380CC4-5D6E-409C-BE32-E72D297353CC}">
              <c16:uniqueId val="{00000003-B74F-4343-A233-7B268B62BDBD}"/>
            </c:ext>
          </c:extLst>
        </c:ser>
        <c:ser>
          <c:idx val="4"/>
          <c:order val="4"/>
          <c:tx>
            <c:strRef>
              <c:f>'für Merkblatt'!$F$34</c:f>
              <c:strCache>
                <c:ptCount val="1"/>
                <c:pt idx="0">
                  <c:v>Kunststoffrasen, verfüllt mit Kork</c:v>
                </c:pt>
              </c:strCache>
            </c:strRef>
          </c:tx>
          <c:spPr>
            <a:solidFill>
              <a:schemeClr val="accent5"/>
            </a:solidFill>
            <a:ln>
              <a:noFill/>
            </a:ln>
            <a:effectLst/>
          </c:spPr>
          <c:invertIfNegative val="0"/>
          <c:cat>
            <c:strRef>
              <c:f>'für Merkblatt'!$A$35:$A$37</c:f>
              <c:strCache>
                <c:ptCount val="3"/>
                <c:pt idx="0">
                  <c:v>Seltene Nutzung</c:v>
                </c:pt>
                <c:pt idx="1">
                  <c:v>Mittlere Nutzung</c:v>
                </c:pt>
                <c:pt idx="2">
                  <c:v>Starke Nutzung</c:v>
                </c:pt>
              </c:strCache>
            </c:strRef>
          </c:cat>
          <c:val>
            <c:numRef>
              <c:f>'für Merkblatt'!$F$35:$F$37</c:f>
              <c:numCache>
                <c:formatCode>General</c:formatCode>
                <c:ptCount val="3"/>
                <c:pt idx="0">
                  <c:v>493000</c:v>
                </c:pt>
                <c:pt idx="1">
                  <c:v>185000</c:v>
                </c:pt>
                <c:pt idx="2">
                  <c:v>92400</c:v>
                </c:pt>
              </c:numCache>
            </c:numRef>
          </c:val>
          <c:extLst>
            <c:ext xmlns:c16="http://schemas.microsoft.com/office/drawing/2014/chart" uri="{C3380CC4-5D6E-409C-BE32-E72D297353CC}">
              <c16:uniqueId val="{00000004-B74F-4343-A233-7B268B62BDBD}"/>
            </c:ext>
          </c:extLst>
        </c:ser>
        <c:dLbls>
          <c:showLegendKey val="0"/>
          <c:showVal val="0"/>
          <c:showCatName val="0"/>
          <c:showSerName val="0"/>
          <c:showPercent val="0"/>
          <c:showBubbleSize val="0"/>
        </c:dLbls>
        <c:gapWidth val="219"/>
        <c:overlap val="-27"/>
        <c:axId val="10110080"/>
        <c:axId val="10111728"/>
      </c:barChart>
      <c:catAx>
        <c:axId val="10110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10111728"/>
        <c:crosses val="autoZero"/>
        <c:auto val="1"/>
        <c:lblAlgn val="ctr"/>
        <c:lblOffset val="100"/>
        <c:noMultiLvlLbl val="0"/>
      </c:catAx>
      <c:valAx>
        <c:axId val="10111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r>
                  <a:rPr lang="de-DE"/>
                  <a:t>UBP pro h</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crossAx val="10110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rbotech Avenir" panose="020B0503020203020204" pitchFamily="34" charset="77"/>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latin typeface="Carbotech Avenir" panose="020B0503020203020204" pitchFamily="34" charset="77"/>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jpeg"/><Relationship Id="rId1" Type="http://schemas.openxmlformats.org/officeDocument/2006/relationships/chart" Target="../charts/chart1.xm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chart" Target="../charts/chart6.xml"/><Relationship Id="rId3" Type="http://schemas.openxmlformats.org/officeDocument/2006/relationships/image" Target="../media/image6.emf"/><Relationship Id="rId7" Type="http://schemas.openxmlformats.org/officeDocument/2006/relationships/chart" Target="../charts/chart5.xml"/><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chart" Target="../charts/chart4.xml"/><Relationship Id="rId5" Type="http://schemas.openxmlformats.org/officeDocument/2006/relationships/chart" Target="../charts/chart3.xml"/><Relationship Id="rId4" Type="http://schemas.openxmlformats.org/officeDocument/2006/relationships/image" Target="../media/image7.emf"/><Relationship Id="rId9"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580390</xdr:colOff>
      <xdr:row>1</xdr:row>
      <xdr:rowOff>47624</xdr:rowOff>
    </xdr:from>
    <xdr:to>
      <xdr:col>3</xdr:col>
      <xdr:colOff>5226050</xdr:colOff>
      <xdr:row>48</xdr:row>
      <xdr:rowOff>133350</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580390" y="209549"/>
          <a:ext cx="9484360" cy="7772401"/>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e-CH" sz="1800" b="1">
              <a:solidFill>
                <a:srgbClr val="0070C0"/>
              </a:solidFill>
            </a:rPr>
            <a:t>Kennwertmodell</a:t>
          </a:r>
          <a:r>
            <a:rPr lang="de-CH" sz="1800" b="1" baseline="0">
              <a:solidFill>
                <a:srgbClr val="0070C0"/>
              </a:solidFill>
            </a:rPr>
            <a:t> Rasensportfelder</a:t>
          </a:r>
        </a:p>
        <a:p>
          <a:pPr algn="l"/>
          <a:endParaRPr lang="en-GB" sz="1100" b="0" i="0" u="none" strike="noStrike">
            <a:solidFill>
              <a:schemeClr val="dk1"/>
            </a:solidFill>
            <a:effectLst/>
            <a:latin typeface="+mn-lt"/>
            <a:ea typeface="+mn-ea"/>
            <a:cs typeface="+mn-cs"/>
          </a:endParaRPr>
        </a:p>
        <a:p>
          <a:pPr algn="l"/>
          <a:r>
            <a:rPr lang="en-GB" sz="1100" b="1" i="0" u="none" strike="noStrike" baseline="0">
              <a:solidFill>
                <a:schemeClr val="dk1"/>
              </a:solidFill>
              <a:effectLst/>
              <a:latin typeface="+mn-lt"/>
              <a:ea typeface="+mn-ea"/>
              <a:cs typeface="+mn-cs"/>
            </a:rPr>
            <a:t>Version 1.0 vom 23. März 2021</a:t>
          </a:r>
        </a:p>
        <a:p>
          <a:pPr algn="l"/>
          <a:endParaRPr lang="en-GB" sz="1100" b="1" i="0" u="none" strike="noStrike" baseline="0">
            <a:solidFill>
              <a:schemeClr val="dk1"/>
            </a:solidFill>
            <a:effectLst/>
            <a:latin typeface="+mn-lt"/>
            <a:ea typeface="+mn-ea"/>
            <a:cs typeface="+mn-cs"/>
          </a:endParaRPr>
        </a:p>
        <a:p>
          <a:pPr algn="l"/>
          <a:r>
            <a:rPr lang="de-CH" sz="1100" i="0">
              <a:solidFill>
                <a:schemeClr val="dk1"/>
              </a:solidFill>
              <a:effectLst/>
              <a:latin typeface="+mn-lt"/>
              <a:ea typeface="+mn-ea"/>
              <a:cs typeface="+mn-cs"/>
            </a:rPr>
            <a:t>Fussball ist die beliebteste Team-Sportart der Schweiz. Für ein Fussballspiel braucht es nur Spieler, einen Ball und ein Rasensportfeld. Letzteres ist jedoch nicht einfach nur Rasen, sondern ein genau definiertes und konstruiertes Bauwerk, welches aus Natur-, Hybrid- oder Kunststoffrasen bestehen kann. In Zusammenarbeit mit den Rasensportfeld-Experten und -Expertinnen, wurden Primärdaten für eine Ökobilanz über den gesamten Lebenszyklus der Sportrasen gesammelt. Basierend auf diesen Daten wurden Sachbilanzen für je zwei verschiedene Naturrasen und Kunststoffrasen sowie einen Hybridrasen erstellt, die alle Lebenszyklusphasen abdecken. Die Ökobilanz umfasst eine Auswahl der vom Joint Research Council der Europäischen Kommission empfohlenen Indikatoren für den organisatorischen und produktbezogenen ökologischen Fussabdruck (Fazio et al., 2018) sowie die aggregierte Gesamtumweltbelastung nach Methode der ökologische Knappheit in Umweltbelastungspunkten nach Frischknecht et al. (2013) und Human- und Ökotoxizität nach USEtox (Rosenbaum et al., 2011).</a:t>
          </a:r>
        </a:p>
        <a:p>
          <a:pPr algn="l"/>
          <a:endParaRPr lang="de-CH" sz="1100" i="0">
            <a:solidFill>
              <a:schemeClr val="dk1"/>
            </a:solidFill>
            <a:effectLst/>
            <a:latin typeface="+mn-lt"/>
            <a:ea typeface="+mn-ea"/>
            <a:cs typeface="+mn-cs"/>
          </a:endParaRPr>
        </a:p>
        <a:p>
          <a:pPr algn="l"/>
          <a:r>
            <a:rPr lang="de-CH" sz="1100" i="0">
              <a:solidFill>
                <a:schemeClr val="dk1"/>
              </a:solidFill>
              <a:effectLst/>
              <a:latin typeface="+mn-lt"/>
              <a:ea typeface="+mn-ea"/>
              <a:cs typeface="+mn-cs"/>
            </a:rPr>
            <a:t>Berücksichtigt werden die Umweltauswirkungen anhand der untersuchten Wirkungskategorien von der Produktion und dem Bau der Rasensportfelder über die Pflege und Renovation bis zum Rückbau und der Entsorgung. Nicht in diese Ökobilanz-Studie einbezogen werden indirekte Umweltauswirkungen, welche durch die Nutzer der Rasensportfelder entstehen, z.B. während der An- und Rückfahrt sowie durch die benötigte Sportkleidung oder Ernährung. </a:t>
          </a:r>
          <a:r>
            <a:rPr lang="de-CH" sz="1100" b="1" i="0">
              <a:solidFill>
                <a:schemeClr val="dk1"/>
              </a:solidFill>
              <a:effectLst/>
              <a:latin typeface="+mn-lt"/>
              <a:ea typeface="+mn-ea"/>
              <a:cs typeface="+mn-cs"/>
            </a:rPr>
            <a:t>Die Datengrundlage dieser Studie basiert auf definierten Baustandards der Stadt Zürich. Die Resultate können daher nur bedingt auf andere geografische Regionen adaptiert werden. </a:t>
          </a:r>
        </a:p>
        <a:p>
          <a:pPr algn="l"/>
          <a:endParaRPr lang="de-CH" sz="1100" i="0">
            <a:solidFill>
              <a:schemeClr val="dk1"/>
            </a:solidFill>
            <a:effectLst/>
            <a:latin typeface="+mn-lt"/>
            <a:ea typeface="+mn-ea"/>
            <a:cs typeface="+mn-cs"/>
          </a:endParaRPr>
        </a:p>
        <a:p>
          <a:pPr algn="l"/>
          <a:r>
            <a:rPr lang="de-CH" sz="1100">
              <a:solidFill>
                <a:schemeClr val="dk1"/>
              </a:solidFill>
              <a:effectLst/>
              <a:latin typeface="+mn-lt"/>
              <a:ea typeface="+mn-ea"/>
              <a:cs typeface="+mn-cs"/>
            </a:rPr>
            <a:t>Der wichtigste Faktor für die Umweltauswirkungen ist die jährliche Nutzungszeit. Kunststoff- und Hybridrasen können im Vergleich zu Naturrasen wesentlich länger bespielt werden pro Jahr. Bei optimaler Auslastung haben Kunststoffrasensportfelder deutlich geringere Umweltauswirkungen pro Nutzungsstunde.</a:t>
          </a:r>
        </a:p>
        <a:p>
          <a:pPr algn="l"/>
          <a:endParaRPr lang="de-CH" sz="1100" i="0">
            <a:solidFill>
              <a:schemeClr val="dk1"/>
            </a:solidFill>
            <a:effectLst/>
            <a:latin typeface="+mn-lt"/>
            <a:ea typeface="+mn-ea"/>
            <a:cs typeface="+mn-cs"/>
          </a:endParaRPr>
        </a:p>
        <a:p>
          <a:pPr algn="l"/>
          <a:r>
            <a:rPr lang="de-CH" sz="1100" i="0">
              <a:solidFill>
                <a:schemeClr val="dk1"/>
              </a:solidFill>
              <a:effectLst/>
              <a:latin typeface="+mn-lt"/>
              <a:ea typeface="+mn-ea"/>
              <a:cs typeface="+mn-cs"/>
            </a:rPr>
            <a:t>Dieses</a:t>
          </a:r>
          <a:r>
            <a:rPr lang="de-CH" sz="1100" i="0" baseline="0">
              <a:solidFill>
                <a:schemeClr val="dk1"/>
              </a:solidFill>
              <a:effectLst/>
              <a:latin typeface="+mn-lt"/>
              <a:ea typeface="+mn-ea"/>
              <a:cs typeface="+mn-cs"/>
            </a:rPr>
            <a:t> Kennwertmodell ermöglicht die Analyse von verschiedenen Umweltauswirkungen und die Anpassung der jährlichen Nutzungsstunden sowie der Fläche, Lebensdauer und des Renovationszyklus der Rasensportfelder. Zusätzlich besteht die Möglichkeit Kenngrössen bezogen auf den Betrieb des Rasensportfelder anzupassen. Dies beinhaltet die Anzahl Dünger- und Pflanzenschutzmittelgaben, die nachgefüllte Menge Füllgranulat sowie den verwendeten Rasenmäher.</a:t>
          </a:r>
        </a:p>
        <a:p>
          <a:pPr algn="l"/>
          <a:endParaRPr lang="de-CH" sz="1100" i="0" baseline="0">
            <a:solidFill>
              <a:schemeClr val="dk1"/>
            </a:solidFill>
            <a:effectLst/>
            <a:latin typeface="+mn-lt"/>
            <a:ea typeface="+mn-ea"/>
            <a:cs typeface="+mn-cs"/>
          </a:endParaRPr>
        </a:p>
        <a:p>
          <a:pPr algn="l"/>
          <a:r>
            <a:rPr lang="de-CH" sz="1100" i="0" baseline="0">
              <a:solidFill>
                <a:schemeClr val="dk1"/>
              </a:solidFill>
              <a:effectLst/>
              <a:latin typeface="+mn-lt"/>
              <a:ea typeface="+mn-ea"/>
              <a:cs typeface="+mn-cs"/>
            </a:rPr>
            <a:t>Entsprechend dieser Eingaben wird eine individuelle Ökobilanz berechnet für die unterschiedlichen Umweltauswirkungen und es kann so eine Ökobilanz für spezifische Bedingungen in anderen Städten erstellt werden.</a:t>
          </a:r>
        </a:p>
        <a:p>
          <a:pPr algn="l"/>
          <a:endParaRPr lang="de-CH" sz="1100" i="0" baseline="0">
            <a:solidFill>
              <a:schemeClr val="dk1"/>
            </a:solidFill>
            <a:effectLst/>
            <a:latin typeface="+mn-lt"/>
            <a:ea typeface="+mn-ea"/>
            <a:cs typeface="+mn-cs"/>
          </a:endParaRPr>
        </a:p>
        <a:p>
          <a:pPr algn="l"/>
          <a:r>
            <a:rPr lang="de-CH" sz="1100" i="0" baseline="0">
              <a:solidFill>
                <a:schemeClr val="dk1"/>
              </a:solidFill>
              <a:effectLst/>
              <a:latin typeface="+mn-lt"/>
              <a:ea typeface="+mn-ea"/>
              <a:cs typeface="+mn-cs"/>
            </a:rPr>
            <a:t>Das Kennwertmodell umfasst vier verschiedene Varianten von Rasensportfeldern:</a:t>
          </a:r>
        </a:p>
        <a:p>
          <a:pPr algn="l"/>
          <a:r>
            <a:rPr lang="de-CH" sz="1100" b="1" i="0" u="none" strike="noStrike">
              <a:solidFill>
                <a:schemeClr val="dk1"/>
              </a:solidFill>
              <a:effectLst/>
              <a:latin typeface="+mn-lt"/>
              <a:ea typeface="+mn-ea"/>
              <a:cs typeface="+mn-cs"/>
            </a:rPr>
            <a:t>- Naturrasen, bodennah</a:t>
          </a:r>
          <a:endParaRPr lang="de-CH" sz="1100" b="0" i="0" u="none" strike="noStrike">
            <a:solidFill>
              <a:schemeClr val="dk1"/>
            </a:solidFill>
            <a:effectLst/>
            <a:latin typeface="+mn-lt"/>
            <a:ea typeface="+mn-ea"/>
            <a:cs typeface="+mn-cs"/>
          </a:endParaRPr>
        </a:p>
        <a:p>
          <a:pPr algn="l"/>
          <a:r>
            <a:rPr lang="de-CH" sz="1100" b="1" i="0" u="none" strike="noStrike">
              <a:solidFill>
                <a:schemeClr val="dk1"/>
              </a:solidFill>
              <a:effectLst/>
              <a:latin typeface="+mn-lt"/>
              <a:ea typeface="+mn-ea"/>
              <a:cs typeface="+mn-cs"/>
            </a:rPr>
            <a:t>- Naturrasen, Dränschichtbauweise</a:t>
          </a:r>
        </a:p>
        <a:p>
          <a:pPr algn="l"/>
          <a:r>
            <a:rPr lang="de-CH" sz="1100" b="1" i="0" u="none" strike="noStrike">
              <a:solidFill>
                <a:schemeClr val="dk1"/>
              </a:solidFill>
              <a:effectLst/>
              <a:latin typeface="+mn-lt"/>
              <a:ea typeface="+mn-ea"/>
              <a:cs typeface="+mn-cs"/>
            </a:rPr>
            <a:t>- Kunststoffrasen, unverfüllt</a:t>
          </a:r>
          <a:endParaRPr lang="de-CH" sz="1100" b="0" i="0" u="none" strike="noStrike">
            <a:solidFill>
              <a:schemeClr val="dk1"/>
            </a:solidFill>
            <a:effectLst/>
            <a:latin typeface="+mn-lt"/>
            <a:ea typeface="+mn-ea"/>
            <a:cs typeface="+mn-cs"/>
          </a:endParaRPr>
        </a:p>
        <a:p>
          <a:pPr algn="l"/>
          <a:r>
            <a:rPr lang="de-CH" sz="1100" b="1" i="0" u="none" strike="noStrike">
              <a:solidFill>
                <a:schemeClr val="dk1"/>
              </a:solidFill>
              <a:effectLst/>
              <a:latin typeface="+mn-lt"/>
              <a:ea typeface="+mn-ea"/>
              <a:cs typeface="+mn-cs"/>
            </a:rPr>
            <a:t>- Kunststoffrasen, verfüllt</a:t>
          </a:r>
        </a:p>
        <a:p>
          <a:pPr algn="l"/>
          <a:endParaRPr lang="de-CH" sz="1100" b="1" i="0" u="none" strike="noStrike">
            <a:solidFill>
              <a:schemeClr val="dk1"/>
            </a:solidFill>
            <a:effectLst/>
            <a:latin typeface="+mn-lt"/>
            <a:ea typeface="+mn-ea"/>
            <a:cs typeface="+mn-cs"/>
          </a:endParaRPr>
        </a:p>
        <a:p>
          <a:pPr algn="l"/>
          <a:r>
            <a:rPr lang="de-CH" sz="1100" b="1" i="0" u="none" strike="noStrike">
              <a:solidFill>
                <a:schemeClr val="dk1"/>
              </a:solidFill>
              <a:effectLst/>
              <a:latin typeface="+mn-lt"/>
              <a:ea typeface="+mn-ea"/>
              <a:cs typeface="+mn-cs"/>
            </a:rPr>
            <a:t>Nutzungsanweisung für das Kennwertmodell:</a:t>
          </a:r>
        </a:p>
        <a:p>
          <a:pPr algn="l"/>
          <a:r>
            <a:rPr lang="de-CH" sz="1100" b="0" i="0" u="none" strike="noStrike">
              <a:solidFill>
                <a:schemeClr val="dk1"/>
              </a:solidFill>
              <a:effectLst/>
              <a:latin typeface="+mn-lt"/>
              <a:ea typeface="+mn-ea"/>
              <a:cs typeface="+mn-cs"/>
            </a:rPr>
            <a:t>Im Reiter</a:t>
          </a:r>
          <a:r>
            <a:rPr lang="de-CH" sz="1100" b="0" i="0" u="none" strike="noStrike" baseline="0">
              <a:solidFill>
                <a:schemeClr val="dk1"/>
              </a:solidFill>
              <a:effectLst/>
              <a:latin typeface="+mn-lt"/>
              <a:ea typeface="+mn-ea"/>
              <a:cs typeface="+mn-cs"/>
            </a:rPr>
            <a:t> "Kennwertmodell" können die Werte in den grünen Feldern angepasst werden mit spezifischen Werten (wie z.B. im Falle der Nutzungsstunden) oder der Wahl von unterschiedlichen Optionen über das Dropdown-Menu (wie z.B. im Falle des Umweltindikators oder des verwendeten Rasenmähers). Die Resultate der Ökobilanz werden dadurch neu berechnet und die angepassten Ergebnisse als Abbildung sowie in Tabellenform dargestellt.</a:t>
          </a:r>
        </a:p>
        <a:p>
          <a:pPr algn="l"/>
          <a:endParaRPr lang="de-CH" sz="1100" b="0" i="0" u="none" strike="noStrike" baseline="0">
            <a:solidFill>
              <a:schemeClr val="dk1"/>
            </a:solidFill>
            <a:effectLst/>
            <a:latin typeface="+mn-lt"/>
            <a:ea typeface="+mn-ea"/>
            <a:cs typeface="+mn-cs"/>
          </a:endParaRPr>
        </a:p>
        <a:p>
          <a:pPr algn="l"/>
          <a:r>
            <a:rPr lang="de-CH" sz="1100" b="0" i="0" u="none" strike="noStrike" baseline="0">
              <a:solidFill>
                <a:schemeClr val="dk1"/>
              </a:solidFill>
              <a:effectLst/>
              <a:latin typeface="+mn-lt"/>
              <a:ea typeface="+mn-ea"/>
              <a:cs typeface="+mn-cs"/>
            </a:rPr>
            <a:t>Die Ergebnisse werden für zwei Bezugsgrössen dargestellt:</a:t>
          </a:r>
        </a:p>
        <a:p>
          <a:pPr algn="l"/>
          <a:r>
            <a:rPr lang="de-CH" sz="1100" b="1" i="0" u="none" strike="noStrike" baseline="0">
              <a:solidFill>
                <a:schemeClr val="dk1"/>
              </a:solidFill>
              <a:effectLst/>
              <a:latin typeface="+mn-lt"/>
              <a:ea typeface="+mn-ea"/>
              <a:cs typeface="+mn-cs"/>
            </a:rPr>
            <a:t>-Umweltauswirkungen pro Nutzungsstunde</a:t>
          </a:r>
        </a:p>
        <a:p>
          <a:pPr algn="l"/>
          <a:r>
            <a:rPr lang="de-CH" sz="1100" b="1" i="0" u="none" strike="noStrike" baseline="0">
              <a:solidFill>
                <a:schemeClr val="dk1"/>
              </a:solidFill>
              <a:effectLst/>
              <a:latin typeface="+mn-lt"/>
              <a:ea typeface="+mn-ea"/>
              <a:cs typeface="+mn-cs"/>
            </a:rPr>
            <a:t>-Umweltauswirkungen pro Fläche und Jahr</a:t>
          </a:r>
          <a:endParaRPr lang="de-CH" sz="1100" b="1" i="0">
            <a:solidFill>
              <a:schemeClr val="dk1"/>
            </a:solidFill>
            <a:effectLst/>
            <a:latin typeface="+mn-lt"/>
            <a:ea typeface="+mn-ea"/>
            <a:cs typeface="+mn-cs"/>
          </a:endParaRPr>
        </a:p>
        <a:p>
          <a:pPr algn="l"/>
          <a:endParaRPr lang="de-CH" sz="1100" i="0">
            <a:solidFill>
              <a:schemeClr val="dk1"/>
            </a:solidFill>
            <a:effectLst/>
            <a:latin typeface="+mn-lt"/>
            <a:ea typeface="+mn-ea"/>
            <a:cs typeface="+mn-cs"/>
          </a:endParaRPr>
        </a:p>
        <a:p>
          <a:pPr algn="l"/>
          <a:r>
            <a:rPr lang="de-CH" sz="1100" i="0">
              <a:solidFill>
                <a:schemeClr val="dk1"/>
              </a:solidFill>
              <a:effectLst/>
              <a:latin typeface="+mn-lt"/>
              <a:ea typeface="+mn-ea"/>
              <a:cs typeface="+mn-cs"/>
            </a:rPr>
            <a:t>Wir</a:t>
          </a:r>
          <a:r>
            <a:rPr lang="de-CH" sz="1100" i="0" baseline="0">
              <a:solidFill>
                <a:schemeClr val="dk1"/>
              </a:solidFill>
              <a:effectLst/>
              <a:latin typeface="+mn-lt"/>
              <a:ea typeface="+mn-ea"/>
              <a:cs typeface="+mn-cs"/>
            </a:rPr>
            <a:t> möchten an dieser Stelle den Rasensportfeldexperten und -expertinnen danken, welche die Erstellung der Ökobilanz begleitete haben: Stefan Brunner, Johannes Neher (beide Grün Stadt Zürich), Martin Rinderknecht (Sportrasen Architektur) und Stefanie Jurthe (Sportrasen-Coaching).</a:t>
          </a:r>
          <a:endParaRPr lang="de-CH" sz="1100" i="0">
            <a:solidFill>
              <a:schemeClr val="dk1"/>
            </a:solidFill>
            <a:effectLst/>
            <a:latin typeface="+mn-lt"/>
            <a:ea typeface="+mn-ea"/>
            <a:cs typeface="+mn-cs"/>
          </a:endParaRPr>
        </a:p>
      </xdr:txBody>
    </xdr:sp>
    <xdr:clientData/>
  </xdr:twoCellAnchor>
  <xdr:twoCellAnchor>
    <xdr:from>
      <xdr:col>0</xdr:col>
      <xdr:colOff>561340</xdr:colOff>
      <xdr:row>67</xdr:row>
      <xdr:rowOff>120649</xdr:rowOff>
    </xdr:from>
    <xdr:to>
      <xdr:col>8</xdr:col>
      <xdr:colOff>389255</xdr:colOff>
      <xdr:row>76</xdr:row>
      <xdr:rowOff>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561340" y="13379449"/>
          <a:ext cx="14296390" cy="1355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e-CH" sz="1400" b="1"/>
            <a:t>Kontakt</a:t>
          </a:r>
        </a:p>
        <a:p>
          <a:pPr algn="l"/>
          <a:r>
            <a:rPr lang="de-CH" sz="1100" b="0" baseline="0"/>
            <a:t>René Itten, </a:t>
          </a:r>
          <a:r>
            <a:rPr lang="de-CH" sz="1100" b="0" baseline="0">
              <a:solidFill>
                <a:schemeClr val="dk1"/>
              </a:solidFill>
              <a:effectLst/>
              <a:latin typeface="+mn-lt"/>
              <a:ea typeface="+mn-ea"/>
              <a:cs typeface="+mn-cs"/>
            </a:rPr>
            <a:t>Matthias Stucki</a:t>
          </a:r>
          <a:endParaRPr lang="de-CH" sz="1100" b="0" baseline="0"/>
        </a:p>
        <a:p>
          <a:pPr marL="0" indent="0" algn="l"/>
          <a:r>
            <a:rPr lang="de-CH" sz="1100">
              <a:solidFill>
                <a:schemeClr val="dk1"/>
              </a:solidFill>
              <a:effectLst/>
              <a:latin typeface="+mn-lt"/>
              <a:ea typeface="+mn-ea"/>
              <a:cs typeface="+mn-cs"/>
            </a:rPr>
            <a:t>ZHAW Zürcher Hochschule für Angewandte Wissenschaften</a:t>
          </a:r>
          <a:br>
            <a:rPr lang="de-CH" sz="1100">
              <a:solidFill>
                <a:schemeClr val="dk1"/>
              </a:solidFill>
              <a:effectLst/>
              <a:latin typeface="+mn-lt"/>
              <a:ea typeface="+mn-ea"/>
              <a:cs typeface="+mn-cs"/>
            </a:rPr>
          </a:br>
          <a:r>
            <a:rPr lang="de-CH" sz="1100">
              <a:solidFill>
                <a:schemeClr val="dk1"/>
              </a:solidFill>
              <a:effectLst/>
              <a:latin typeface="+mn-lt"/>
              <a:ea typeface="+mn-ea"/>
              <a:cs typeface="+mn-cs"/>
            </a:rPr>
            <a:t>IUNR Institut für Umwelt und Natürliche Ressourcen</a:t>
          </a:r>
        </a:p>
        <a:p>
          <a:pPr marL="0" indent="0" algn="l"/>
          <a:r>
            <a:rPr lang="de-CH" sz="1100">
              <a:solidFill>
                <a:schemeClr val="dk1"/>
              </a:solidFill>
              <a:effectLst/>
              <a:latin typeface="+mn-lt"/>
              <a:ea typeface="+mn-ea"/>
              <a:cs typeface="+mn-cs"/>
            </a:rPr>
            <a:t>Forschungsgruppe Ökobilanzierung</a:t>
          </a:r>
          <a:br>
            <a:rPr lang="de-CH" sz="1100">
              <a:solidFill>
                <a:schemeClr val="dk1"/>
              </a:solidFill>
              <a:effectLst/>
              <a:latin typeface="+mn-lt"/>
              <a:ea typeface="+mn-ea"/>
              <a:cs typeface="+mn-cs"/>
            </a:rPr>
          </a:br>
          <a:r>
            <a:rPr lang="de-CH" sz="1100">
              <a:solidFill>
                <a:schemeClr val="dk1"/>
              </a:solidFill>
              <a:effectLst/>
              <a:latin typeface="+mn-lt"/>
              <a:ea typeface="+mn-ea"/>
              <a:cs typeface="+mn-cs"/>
            </a:rPr>
            <a:t>Grüental, Postfach CH-8820 Wädenswil</a:t>
          </a:r>
        </a:p>
        <a:p>
          <a:pPr marL="0" indent="0" algn="l"/>
          <a:r>
            <a:rPr lang="de-CH" sz="1100">
              <a:solidFill>
                <a:schemeClr val="dk1"/>
              </a:solidFill>
              <a:effectLst/>
              <a:latin typeface="+mn-lt"/>
              <a:ea typeface="+mn-ea"/>
              <a:cs typeface="+mn-cs"/>
            </a:rPr>
            <a:t>Telefon: +41 58 934 52 32</a:t>
          </a:r>
        </a:p>
        <a:p>
          <a:pPr marL="0" indent="0" algn="l"/>
          <a:br>
            <a:rPr lang="de-CH" sz="1100">
              <a:solidFill>
                <a:schemeClr val="dk1"/>
              </a:solidFill>
              <a:effectLst/>
              <a:latin typeface="+mn-lt"/>
              <a:ea typeface="+mn-ea"/>
              <a:cs typeface="+mn-cs"/>
            </a:rPr>
          </a:br>
          <a:br>
            <a:rPr lang="de-CH" sz="1100">
              <a:solidFill>
                <a:schemeClr val="dk1"/>
              </a:solidFill>
              <a:effectLst/>
              <a:latin typeface="+mn-lt"/>
              <a:ea typeface="+mn-ea"/>
              <a:cs typeface="+mn-cs"/>
            </a:rPr>
          </a:br>
          <a:endParaRPr lang="de-CH" sz="1100" u="sng">
            <a:solidFill>
              <a:srgbClr val="0000FF"/>
            </a:solidFill>
            <a:effectLst/>
            <a:latin typeface="+mn-lt"/>
            <a:ea typeface="+mn-ea"/>
            <a:cs typeface="+mn-cs"/>
          </a:endParaRPr>
        </a:p>
      </xdr:txBody>
    </xdr:sp>
    <xdr:clientData/>
  </xdr:twoCellAnchor>
  <xdr:oneCellAnchor>
    <xdr:from>
      <xdr:col>5</xdr:col>
      <xdr:colOff>47626</xdr:colOff>
      <xdr:row>0</xdr:row>
      <xdr:rowOff>73026</xdr:rowOff>
    </xdr:from>
    <xdr:ext cx="3778300" cy="1783358"/>
    <xdr:pic>
      <xdr:nvPicPr>
        <xdr:cNvPr id="6" name="Grafik 5">
          <a:extLst>
            <a:ext uri="{FF2B5EF4-FFF2-40B4-BE49-F238E27FC236}">
              <a16:creationId xmlns:a16="http://schemas.microsoft.com/office/drawing/2014/main" id="{310489D8-557C-48E4-B1A7-E5A362AEC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1" y="73026"/>
          <a:ext cx="3778300" cy="1783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5</xdr:col>
      <xdr:colOff>41274</xdr:colOff>
      <xdr:row>15</xdr:row>
      <xdr:rowOff>85724</xdr:rowOff>
    </xdr:from>
    <xdr:to>
      <xdr:col>9</xdr:col>
      <xdr:colOff>216309</xdr:colOff>
      <xdr:row>20</xdr:row>
      <xdr:rowOff>3174</xdr:rowOff>
    </xdr:to>
    <xdr:pic>
      <xdr:nvPicPr>
        <xdr:cNvPr id="5" name="Grafik 4">
          <a:extLst>
            <a:ext uri="{FF2B5EF4-FFF2-40B4-BE49-F238E27FC236}">
              <a16:creationId xmlns:a16="http://schemas.microsoft.com/office/drawing/2014/main" id="{A005A93B-A896-485E-AE41-772C8A056A6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41532" b="29546"/>
        <a:stretch/>
      </xdr:blipFill>
      <xdr:spPr>
        <a:xfrm>
          <a:off x="10385424" y="2590799"/>
          <a:ext cx="339448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789211</xdr:colOff>
      <xdr:row>24</xdr:row>
      <xdr:rowOff>48410</xdr:rowOff>
    </xdr:from>
    <xdr:to>
      <xdr:col>19</xdr:col>
      <xdr:colOff>666749</xdr:colOff>
      <xdr:row>71</xdr:row>
      <xdr:rowOff>54429</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9</xdr:col>
      <xdr:colOff>55630</xdr:colOff>
      <xdr:row>1</xdr:row>
      <xdr:rowOff>27213</xdr:rowOff>
    </xdr:from>
    <xdr:ext cx="4964303" cy="2343151"/>
    <xdr:pic>
      <xdr:nvPicPr>
        <xdr:cNvPr id="4" name="Grafik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656344" y="190499"/>
          <a:ext cx="4964303" cy="23431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66260</xdr:colOff>
      <xdr:row>24</xdr:row>
      <xdr:rowOff>45355</xdr:rowOff>
    </xdr:from>
    <xdr:to>
      <xdr:col>5</xdr:col>
      <xdr:colOff>1524000</xdr:colOff>
      <xdr:row>70</xdr:row>
      <xdr:rowOff>145144</xdr:rowOff>
    </xdr:to>
    <xdr:graphicFrame macro="">
      <xdr:nvGraphicFramePr>
        <xdr:cNvPr id="5" name="Diagramm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9</xdr:row>
      <xdr:rowOff>0</xdr:rowOff>
    </xdr:from>
    <xdr:to>
      <xdr:col>9</xdr:col>
      <xdr:colOff>304800</xdr:colOff>
      <xdr:row>10</xdr:row>
      <xdr:rowOff>25400</xdr:rowOff>
    </xdr:to>
    <xdr:sp macro="" textlink="">
      <xdr:nvSpPr>
        <xdr:cNvPr id="2051" name="AutoShape 3" descr="Tiefbau- und Entsorgungsdepartement">
          <a:extLst>
            <a:ext uri="{FF2B5EF4-FFF2-40B4-BE49-F238E27FC236}">
              <a16:creationId xmlns:a16="http://schemas.microsoft.com/office/drawing/2014/main" id="{63FA3D1B-1549-407E-8A3A-647296BCA4BC}"/>
            </a:ext>
          </a:extLst>
        </xdr:cNvPr>
        <xdr:cNvSpPr>
          <a:spLocks noChangeAspect="1" noChangeArrowheads="1"/>
        </xdr:cNvSpPr>
      </xdr:nvSpPr>
      <xdr:spPr bwMode="auto">
        <a:xfrm>
          <a:off x="15220950" y="3263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1195613</xdr:colOff>
      <xdr:row>9</xdr:row>
      <xdr:rowOff>126547</xdr:rowOff>
    </xdr:from>
    <xdr:to>
      <xdr:col>13</xdr:col>
      <xdr:colOff>158458</xdr:colOff>
      <xdr:row>13</xdr:row>
      <xdr:rowOff>84818</xdr:rowOff>
    </xdr:to>
    <xdr:pic>
      <xdr:nvPicPr>
        <xdr:cNvPr id="6" name="Grafik 5">
          <a:extLst>
            <a:ext uri="{FF2B5EF4-FFF2-40B4-BE49-F238E27FC236}">
              <a16:creationId xmlns:a16="http://schemas.microsoft.com/office/drawing/2014/main" id="{4CCFB2ED-0A35-4505-86B1-A84B798561B3}"/>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41532" b="29546"/>
        <a:stretch/>
      </xdr:blipFill>
      <xdr:spPr>
        <a:xfrm>
          <a:off x="18340613" y="3192690"/>
          <a:ext cx="5240274" cy="10468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xdr:colOff>
      <xdr:row>2</xdr:row>
      <xdr:rowOff>142876</xdr:rowOff>
    </xdr:from>
    <xdr:to>
      <xdr:col>9</xdr:col>
      <xdr:colOff>530225</xdr:colOff>
      <xdr:row>33</xdr:row>
      <xdr:rowOff>12000</xdr:rowOff>
    </xdr:to>
    <xdr:pic>
      <xdr:nvPicPr>
        <xdr:cNvPr id="2" name="Grafik 1">
          <a:extLst>
            <a:ext uri="{FF2B5EF4-FFF2-40B4-BE49-F238E27FC236}">
              <a16:creationId xmlns:a16="http://schemas.microsoft.com/office/drawing/2014/main" id="{D93B371C-4441-405B-93AB-DFBCA381A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657226"/>
          <a:ext cx="6597650" cy="4888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38100</xdr:colOff>
      <xdr:row>6</xdr:row>
      <xdr:rowOff>63500</xdr:rowOff>
    </xdr:from>
    <xdr:to>
      <xdr:col>6</xdr:col>
      <xdr:colOff>101600</xdr:colOff>
      <xdr:row>60</xdr:row>
      <xdr:rowOff>130652</xdr:rowOff>
    </xdr:to>
    <xdr:pic>
      <xdr:nvPicPr>
        <xdr:cNvPr id="5" name="Grafik 4">
          <a:extLst>
            <a:ext uri="{FF2B5EF4-FFF2-40B4-BE49-F238E27FC236}">
              <a16:creationId xmlns:a16="http://schemas.microsoft.com/office/drawing/2014/main" id="{E0B8DECD-0069-A162-DD1D-F33735881711}"/>
            </a:ext>
          </a:extLst>
        </xdr:cNvPr>
        <xdr:cNvPicPr>
          <a:picLocks noChangeAspect="1"/>
        </xdr:cNvPicPr>
      </xdr:nvPicPr>
      <xdr:blipFill>
        <a:blip xmlns:r="http://schemas.openxmlformats.org/officeDocument/2006/relationships" r:embed="rId1"/>
        <a:stretch>
          <a:fillRect/>
        </a:stretch>
      </xdr:blipFill>
      <xdr:spPr>
        <a:xfrm>
          <a:off x="11582400" y="1270000"/>
          <a:ext cx="10617200" cy="8982552"/>
        </a:xfrm>
        <a:prstGeom prst="rect">
          <a:avLst/>
        </a:prstGeom>
      </xdr:spPr>
    </xdr:pic>
    <xdr:clientData/>
  </xdr:twoCellAnchor>
  <xdr:twoCellAnchor editAs="oneCell">
    <xdr:from>
      <xdr:col>0</xdr:col>
      <xdr:colOff>0</xdr:colOff>
      <xdr:row>4</xdr:row>
      <xdr:rowOff>152399</xdr:rowOff>
    </xdr:from>
    <xdr:to>
      <xdr:col>3</xdr:col>
      <xdr:colOff>254000</xdr:colOff>
      <xdr:row>61</xdr:row>
      <xdr:rowOff>28756</xdr:rowOff>
    </xdr:to>
    <xdr:pic>
      <xdr:nvPicPr>
        <xdr:cNvPr id="7" name="Grafik 6">
          <a:extLst>
            <a:ext uri="{FF2B5EF4-FFF2-40B4-BE49-F238E27FC236}">
              <a16:creationId xmlns:a16="http://schemas.microsoft.com/office/drawing/2014/main" id="{2A11902D-2E40-972F-18BA-ECBC75DB3C75}"/>
            </a:ext>
          </a:extLst>
        </xdr:cNvPr>
        <xdr:cNvPicPr>
          <a:picLocks noChangeAspect="1"/>
        </xdr:cNvPicPr>
      </xdr:nvPicPr>
      <xdr:blipFill>
        <a:blip xmlns:r="http://schemas.openxmlformats.org/officeDocument/2006/relationships" r:embed="rId2"/>
        <a:stretch>
          <a:fillRect/>
        </a:stretch>
      </xdr:blipFill>
      <xdr:spPr>
        <a:xfrm>
          <a:off x="0" y="812799"/>
          <a:ext cx="10972800" cy="9287057"/>
        </a:xfrm>
        <a:prstGeom prst="rect">
          <a:avLst/>
        </a:prstGeom>
      </xdr:spPr>
    </xdr:pic>
    <xdr:clientData/>
  </xdr:twoCellAnchor>
  <xdr:twoCellAnchor editAs="oneCell">
    <xdr:from>
      <xdr:col>7</xdr:col>
      <xdr:colOff>0</xdr:colOff>
      <xdr:row>6</xdr:row>
      <xdr:rowOff>0</xdr:rowOff>
    </xdr:from>
    <xdr:to>
      <xdr:col>9</xdr:col>
      <xdr:colOff>190500</xdr:colOff>
      <xdr:row>60</xdr:row>
      <xdr:rowOff>69004</xdr:rowOff>
    </xdr:to>
    <xdr:pic>
      <xdr:nvPicPr>
        <xdr:cNvPr id="8" name="Grafik 7">
          <a:extLst>
            <a:ext uri="{FF2B5EF4-FFF2-40B4-BE49-F238E27FC236}">
              <a16:creationId xmlns:a16="http://schemas.microsoft.com/office/drawing/2014/main" id="{A8B6C55C-2F86-0FE0-DCE2-8E5FE9FF021F}"/>
            </a:ext>
          </a:extLst>
        </xdr:cNvPr>
        <xdr:cNvPicPr>
          <a:picLocks noChangeAspect="1"/>
        </xdr:cNvPicPr>
      </xdr:nvPicPr>
      <xdr:blipFill>
        <a:blip xmlns:r="http://schemas.openxmlformats.org/officeDocument/2006/relationships" r:embed="rId3"/>
        <a:stretch>
          <a:fillRect/>
        </a:stretch>
      </xdr:blipFill>
      <xdr:spPr>
        <a:xfrm>
          <a:off x="22923500" y="1206500"/>
          <a:ext cx="11506200" cy="8984404"/>
        </a:xfrm>
        <a:prstGeom prst="rect">
          <a:avLst/>
        </a:prstGeom>
      </xdr:spPr>
    </xdr:pic>
    <xdr:clientData/>
  </xdr:twoCellAnchor>
  <xdr:twoCellAnchor editAs="oneCell">
    <xdr:from>
      <xdr:col>10</xdr:col>
      <xdr:colOff>25400</xdr:colOff>
      <xdr:row>5</xdr:row>
      <xdr:rowOff>108884</xdr:rowOff>
    </xdr:from>
    <xdr:to>
      <xdr:col>13</xdr:col>
      <xdr:colOff>0</xdr:colOff>
      <xdr:row>60</xdr:row>
      <xdr:rowOff>145469</xdr:rowOff>
    </xdr:to>
    <xdr:pic>
      <xdr:nvPicPr>
        <xdr:cNvPr id="11" name="Grafik 10">
          <a:extLst>
            <a:ext uri="{FF2B5EF4-FFF2-40B4-BE49-F238E27FC236}">
              <a16:creationId xmlns:a16="http://schemas.microsoft.com/office/drawing/2014/main" id="{296C629F-8A9A-B3D6-26B1-D588BEDD213B}"/>
            </a:ext>
          </a:extLst>
        </xdr:cNvPr>
        <xdr:cNvPicPr>
          <a:picLocks noChangeAspect="1"/>
        </xdr:cNvPicPr>
      </xdr:nvPicPr>
      <xdr:blipFill>
        <a:blip xmlns:r="http://schemas.openxmlformats.org/officeDocument/2006/relationships" r:embed="rId4"/>
        <a:stretch>
          <a:fillRect/>
        </a:stretch>
      </xdr:blipFill>
      <xdr:spPr>
        <a:xfrm>
          <a:off x="35090100" y="1150284"/>
          <a:ext cx="10058400" cy="9117085"/>
        </a:xfrm>
        <a:prstGeom prst="rect">
          <a:avLst/>
        </a:prstGeom>
      </xdr:spPr>
    </xdr:pic>
    <xdr:clientData/>
  </xdr:twoCellAnchor>
  <xdr:twoCellAnchor>
    <xdr:from>
      <xdr:col>0</xdr:col>
      <xdr:colOff>0</xdr:colOff>
      <xdr:row>74</xdr:row>
      <xdr:rowOff>10583</xdr:rowOff>
    </xdr:from>
    <xdr:to>
      <xdr:col>2</xdr:col>
      <xdr:colOff>31750</xdr:colOff>
      <xdr:row>111</xdr:row>
      <xdr:rowOff>10583</xdr:rowOff>
    </xdr:to>
    <xdr:graphicFrame macro="">
      <xdr:nvGraphicFramePr>
        <xdr:cNvPr id="2" name="Diagramm 1">
          <a:extLst>
            <a:ext uri="{FF2B5EF4-FFF2-40B4-BE49-F238E27FC236}">
              <a16:creationId xmlns:a16="http://schemas.microsoft.com/office/drawing/2014/main" id="{EDB107F6-D277-C540-937A-A9854BF87F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74</xdr:row>
      <xdr:rowOff>0</xdr:rowOff>
    </xdr:from>
    <xdr:to>
      <xdr:col>5</xdr:col>
      <xdr:colOff>6773334</xdr:colOff>
      <xdr:row>111</xdr:row>
      <xdr:rowOff>0</xdr:rowOff>
    </xdr:to>
    <xdr:graphicFrame macro="">
      <xdr:nvGraphicFramePr>
        <xdr:cNvPr id="3" name="Diagramm 2">
          <a:extLst>
            <a:ext uri="{FF2B5EF4-FFF2-40B4-BE49-F238E27FC236}">
              <a16:creationId xmlns:a16="http://schemas.microsoft.com/office/drawing/2014/main" id="{07935E46-17DF-304C-A932-3D9162F8F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0</xdr:colOff>
      <xdr:row>74</xdr:row>
      <xdr:rowOff>0</xdr:rowOff>
    </xdr:from>
    <xdr:to>
      <xdr:col>8</xdr:col>
      <xdr:colOff>6244167</xdr:colOff>
      <xdr:row>111</xdr:row>
      <xdr:rowOff>0</xdr:rowOff>
    </xdr:to>
    <xdr:graphicFrame macro="">
      <xdr:nvGraphicFramePr>
        <xdr:cNvPr id="4" name="Diagramm 3">
          <a:extLst>
            <a:ext uri="{FF2B5EF4-FFF2-40B4-BE49-F238E27FC236}">
              <a16:creationId xmlns:a16="http://schemas.microsoft.com/office/drawing/2014/main" id="{67195592-4748-FE49-9650-5DC4CAEC9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0</xdr:colOff>
      <xdr:row>75</xdr:row>
      <xdr:rowOff>0</xdr:rowOff>
    </xdr:from>
    <xdr:to>
      <xdr:col>12</xdr:col>
      <xdr:colOff>670929</xdr:colOff>
      <xdr:row>112</xdr:row>
      <xdr:rowOff>0</xdr:rowOff>
    </xdr:to>
    <xdr:graphicFrame macro="">
      <xdr:nvGraphicFramePr>
        <xdr:cNvPr id="6" name="Diagramm 5">
          <a:extLst>
            <a:ext uri="{FF2B5EF4-FFF2-40B4-BE49-F238E27FC236}">
              <a16:creationId xmlns:a16="http://schemas.microsoft.com/office/drawing/2014/main" id="{CE3CF80E-E4C1-2749-B6D8-99365218A0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173181</xdr:colOff>
      <xdr:row>74</xdr:row>
      <xdr:rowOff>126999</xdr:rowOff>
    </xdr:from>
    <xdr:to>
      <xdr:col>25</xdr:col>
      <xdr:colOff>128293</xdr:colOff>
      <xdr:row>111</xdr:row>
      <xdr:rowOff>44334</xdr:rowOff>
    </xdr:to>
    <xdr:graphicFrame macro="">
      <xdr:nvGraphicFramePr>
        <xdr:cNvPr id="9" name="Diagramm 8">
          <a:extLst>
            <a:ext uri="{FF2B5EF4-FFF2-40B4-BE49-F238E27FC236}">
              <a16:creationId xmlns:a16="http://schemas.microsoft.com/office/drawing/2014/main" id="{49BD6B0A-700D-1A42-9178-02E9BAA78F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177800</xdr:colOff>
      <xdr:row>0</xdr:row>
      <xdr:rowOff>38100</xdr:rowOff>
    </xdr:from>
    <xdr:to>
      <xdr:col>18</xdr:col>
      <xdr:colOff>12700</xdr:colOff>
      <xdr:row>21</xdr:row>
      <xdr:rowOff>241300</xdr:rowOff>
    </xdr:to>
    <xdr:graphicFrame macro="">
      <xdr:nvGraphicFramePr>
        <xdr:cNvPr id="2" name="Diagramm 1">
          <a:extLst>
            <a:ext uri="{FF2B5EF4-FFF2-40B4-BE49-F238E27FC236}">
              <a16:creationId xmlns:a16="http://schemas.microsoft.com/office/drawing/2014/main" id="{B22697B0-5BFD-EED7-17DB-16F27DF7AC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596900</xdr:colOff>
      <xdr:row>25</xdr:row>
      <xdr:rowOff>0</xdr:rowOff>
    </xdr:from>
    <xdr:to>
      <xdr:col>15</xdr:col>
      <xdr:colOff>190500</xdr:colOff>
      <xdr:row>42</xdr:row>
      <xdr:rowOff>50800</xdr:rowOff>
    </xdr:to>
    <xdr:graphicFrame macro="">
      <xdr:nvGraphicFramePr>
        <xdr:cNvPr id="10" name="Diagramm 9">
          <a:extLst>
            <a:ext uri="{FF2B5EF4-FFF2-40B4-BE49-F238E27FC236}">
              <a16:creationId xmlns:a16="http://schemas.microsoft.com/office/drawing/2014/main" id="{6989358D-C791-0347-A9E4-05119D6D41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1079500</xdr:colOff>
      <xdr:row>43</xdr:row>
      <xdr:rowOff>88900</xdr:rowOff>
    </xdr:from>
    <xdr:to>
      <xdr:col>15</xdr:col>
      <xdr:colOff>139700</xdr:colOff>
      <xdr:row>66</xdr:row>
      <xdr:rowOff>88900</xdr:rowOff>
    </xdr:to>
    <xdr:graphicFrame macro="">
      <xdr:nvGraphicFramePr>
        <xdr:cNvPr id="11" name="Diagramm 10">
          <a:extLst>
            <a:ext uri="{FF2B5EF4-FFF2-40B4-BE49-F238E27FC236}">
              <a16:creationId xmlns:a16="http://schemas.microsoft.com/office/drawing/2014/main" id="{41BDFEEC-9704-1F9A-D7EF-94E5D8B52C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0</xdr:colOff>
      <xdr:row>4</xdr:row>
      <xdr:rowOff>25400</xdr:rowOff>
    </xdr:from>
    <xdr:to>
      <xdr:col>27</xdr:col>
      <xdr:colOff>635000</xdr:colOff>
      <xdr:row>30</xdr:row>
      <xdr:rowOff>50800</xdr:rowOff>
    </xdr:to>
    <xdr:graphicFrame macro="">
      <xdr:nvGraphicFramePr>
        <xdr:cNvPr id="3" name="Diagramm 2">
          <a:extLst>
            <a:ext uri="{FF2B5EF4-FFF2-40B4-BE49-F238E27FC236}">
              <a16:creationId xmlns:a16="http://schemas.microsoft.com/office/drawing/2014/main" id="{62B960A9-835D-A44F-8C49-23330781C4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ez/Desktop/Gew&#228;chshaus-Modell_v1.1_Vorla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Übersicht"/>
      <sheetName val="Berechnung 1 u. 4"/>
      <sheetName val="Berechnung 2"/>
      <sheetName val="Berechnung 3"/>
      <sheetName val="Produkte"/>
      <sheetName val="Länder"/>
      <sheetName val="ecoinvent"/>
      <sheetName val="Infrastruktur"/>
      <sheetName val="Auswertungen"/>
      <sheetName val="Zeit"/>
    </sheetNames>
    <sheetDataSet>
      <sheetData sheetId="0"/>
      <sheetData sheetId="1"/>
      <sheetData sheetId="2"/>
      <sheetData sheetId="3"/>
      <sheetData sheetId="4"/>
      <sheetData sheetId="5">
        <row r="2">
          <cell r="O2" t="str">
            <v>gekühlt</v>
          </cell>
        </row>
        <row r="3">
          <cell r="C3" t="str">
            <v>bitte wählen</v>
          </cell>
          <cell r="O3" t="str">
            <v>ungekühlt</v>
          </cell>
        </row>
        <row r="7">
          <cell r="C7" t="str">
            <v>Aubergine</v>
          </cell>
        </row>
        <row r="18">
          <cell r="C18" t="str">
            <v>Gurke</v>
          </cell>
        </row>
        <row r="23">
          <cell r="C23" t="str">
            <v>Kopfsalat</v>
          </cell>
        </row>
        <row r="27">
          <cell r="C27" t="str">
            <v>Peperoni, grün</v>
          </cell>
        </row>
        <row r="28">
          <cell r="C28" t="str">
            <v>Radieschen</v>
          </cell>
        </row>
        <row r="29">
          <cell r="C29" t="str">
            <v>Rispentomaten</v>
          </cell>
        </row>
        <row r="32">
          <cell r="C32" t="str">
            <v>Tomaten</v>
          </cell>
        </row>
        <row r="42">
          <cell r="C42" t="str">
            <v>bitte wählen</v>
          </cell>
        </row>
        <row r="43">
          <cell r="C43" t="str">
            <v>Aubergine</v>
          </cell>
        </row>
        <row r="44">
          <cell r="C44" t="str">
            <v>Gurke</v>
          </cell>
        </row>
        <row r="45">
          <cell r="C45" t="str">
            <v>Kopfsalat</v>
          </cell>
        </row>
        <row r="46">
          <cell r="C46" t="str">
            <v>Peperoni, grün</v>
          </cell>
        </row>
        <row r="47">
          <cell r="C47" t="str">
            <v>Radieschen</v>
          </cell>
        </row>
        <row r="48">
          <cell r="C48" t="str">
            <v>Rispentomaten</v>
          </cell>
        </row>
        <row r="49">
          <cell r="C49" t="str">
            <v>Tomaten</v>
          </cell>
        </row>
      </sheetData>
      <sheetData sheetId="6">
        <row r="2">
          <cell r="B2" t="str">
            <v>bitte wählen</v>
          </cell>
        </row>
        <row r="3">
          <cell r="B3" t="str">
            <v>Schweiz</v>
          </cell>
        </row>
        <row r="4">
          <cell r="B4" t="str">
            <v>Belgien</v>
          </cell>
        </row>
        <row r="5">
          <cell r="B5" t="str">
            <v>Bulgarien</v>
          </cell>
        </row>
        <row r="6">
          <cell r="B6" t="str">
            <v>Dänemark</v>
          </cell>
        </row>
        <row r="7">
          <cell r="B7" t="str">
            <v>Deutschland</v>
          </cell>
        </row>
        <row r="8">
          <cell r="B8" t="str">
            <v>Estland</v>
          </cell>
        </row>
        <row r="9">
          <cell r="B9" t="str">
            <v>Finnland</v>
          </cell>
        </row>
        <row r="10">
          <cell r="B10" t="str">
            <v>Frankreich</v>
          </cell>
        </row>
        <row r="11">
          <cell r="B11" t="str">
            <v>Griechenland</v>
          </cell>
        </row>
        <row r="12">
          <cell r="B12" t="str">
            <v>Irland</v>
          </cell>
        </row>
        <row r="13">
          <cell r="B13" t="str">
            <v>Italien</v>
          </cell>
        </row>
        <row r="14">
          <cell r="B14" t="str">
            <v>Kroatien</v>
          </cell>
        </row>
        <row r="15">
          <cell r="B15" t="str">
            <v>Lettland</v>
          </cell>
        </row>
        <row r="16">
          <cell r="B16" t="str">
            <v>Litauen</v>
          </cell>
        </row>
        <row r="17">
          <cell r="B17" t="str">
            <v>Luxemburg</v>
          </cell>
        </row>
        <row r="18">
          <cell r="B18" t="str">
            <v>Niederlande</v>
          </cell>
        </row>
        <row r="19">
          <cell r="B19" t="str">
            <v>Österreich</v>
          </cell>
        </row>
        <row r="20">
          <cell r="B20" t="str">
            <v>Polen</v>
          </cell>
        </row>
        <row r="21">
          <cell r="B21" t="str">
            <v>Portugal</v>
          </cell>
        </row>
        <row r="22">
          <cell r="B22" t="str">
            <v>Rumänien</v>
          </cell>
        </row>
        <row r="23">
          <cell r="B23" t="str">
            <v>Schweden</v>
          </cell>
        </row>
        <row r="24">
          <cell r="B24" t="str">
            <v>Schweiz</v>
          </cell>
        </row>
        <row r="25">
          <cell r="B25" t="str">
            <v>Slowakei</v>
          </cell>
        </row>
        <row r="26">
          <cell r="B26" t="str">
            <v>Slowenien</v>
          </cell>
        </row>
        <row r="27">
          <cell r="B27" t="str">
            <v>Spanien</v>
          </cell>
        </row>
        <row r="28">
          <cell r="B28" t="str">
            <v>Tschechien</v>
          </cell>
        </row>
        <row r="29">
          <cell r="B29" t="str">
            <v>Türkei</v>
          </cell>
        </row>
        <row r="30">
          <cell r="B30" t="str">
            <v>Ungarn</v>
          </cell>
        </row>
        <row r="31">
          <cell r="B31" t="str">
            <v>Vereinigtes Königreich</v>
          </cell>
        </row>
        <row r="36">
          <cell r="B36" t="str">
            <v>bitte wählen</v>
          </cell>
        </row>
        <row r="37">
          <cell r="B37" t="str">
            <v>Schweiz</v>
          </cell>
        </row>
        <row r="38">
          <cell r="B38" t="str">
            <v>Belgien</v>
          </cell>
        </row>
        <row r="39">
          <cell r="B39" t="str">
            <v>Bulgarien</v>
          </cell>
        </row>
        <row r="40">
          <cell r="B40" t="str">
            <v>Dänemark</v>
          </cell>
        </row>
        <row r="41">
          <cell r="B41" t="str">
            <v>Deutschland</v>
          </cell>
        </row>
        <row r="42">
          <cell r="B42" t="str">
            <v>Finnland</v>
          </cell>
        </row>
        <row r="43">
          <cell r="B43" t="str">
            <v>Frankreich</v>
          </cell>
        </row>
        <row r="44">
          <cell r="B44" t="str">
            <v>Griechenland</v>
          </cell>
        </row>
        <row r="45">
          <cell r="B45" t="str">
            <v>Irland</v>
          </cell>
        </row>
        <row r="46">
          <cell r="B46" t="str">
            <v>Italien</v>
          </cell>
        </row>
        <row r="47">
          <cell r="B47" t="str">
            <v>Kroatien</v>
          </cell>
        </row>
        <row r="48">
          <cell r="B48" t="str">
            <v>Niederlande</v>
          </cell>
        </row>
        <row r="49">
          <cell r="B49" t="str">
            <v>Österreich</v>
          </cell>
        </row>
        <row r="50">
          <cell r="B50" t="str">
            <v>Polen</v>
          </cell>
        </row>
        <row r="51">
          <cell r="B51" t="str">
            <v>Portugal</v>
          </cell>
        </row>
        <row r="52">
          <cell r="B52" t="str">
            <v>Rumänien</v>
          </cell>
        </row>
        <row r="53">
          <cell r="B53" t="str">
            <v>Schweden</v>
          </cell>
        </row>
        <row r="54">
          <cell r="B54" t="str">
            <v>Schweiz</v>
          </cell>
        </row>
        <row r="55">
          <cell r="B55" t="str">
            <v>Slowakei</v>
          </cell>
        </row>
        <row r="56">
          <cell r="B56" t="str">
            <v>Slowenien</v>
          </cell>
        </row>
        <row r="57">
          <cell r="B57" t="str">
            <v>Spanien</v>
          </cell>
        </row>
        <row r="58">
          <cell r="B58" t="str">
            <v>Tschechien</v>
          </cell>
        </row>
        <row r="59">
          <cell r="B59" t="str">
            <v>Türkei</v>
          </cell>
        </row>
        <row r="60">
          <cell r="B60" t="str">
            <v>Ungarn</v>
          </cell>
        </row>
        <row r="61">
          <cell r="B61" t="str">
            <v>Vereinigtes Königreich</v>
          </cell>
        </row>
      </sheetData>
      <sheetData sheetId="7"/>
      <sheetData sheetId="8"/>
      <sheetData sheetId="9"/>
      <sheetData sheetId="10">
        <row r="3">
          <cell r="B3" t="str">
            <v>bitte wählen</v>
          </cell>
        </row>
        <row r="4">
          <cell r="B4" t="str">
            <v>Januar</v>
          </cell>
        </row>
        <row r="5">
          <cell r="B5" t="str">
            <v>Februar</v>
          </cell>
        </row>
        <row r="6">
          <cell r="B6" t="str">
            <v>März</v>
          </cell>
        </row>
        <row r="7">
          <cell r="B7" t="str">
            <v>April</v>
          </cell>
        </row>
        <row r="8">
          <cell r="B8" t="str">
            <v>Mai</v>
          </cell>
        </row>
        <row r="9">
          <cell r="B9" t="str">
            <v>Juni</v>
          </cell>
        </row>
        <row r="10">
          <cell r="B10" t="str">
            <v>Juli</v>
          </cell>
        </row>
        <row r="11">
          <cell r="B11" t="str">
            <v>August</v>
          </cell>
        </row>
        <row r="12">
          <cell r="B12" t="str">
            <v>September</v>
          </cell>
        </row>
        <row r="13">
          <cell r="B13" t="str">
            <v>Oktober</v>
          </cell>
        </row>
        <row r="14">
          <cell r="B14" t="str">
            <v>November</v>
          </cell>
        </row>
        <row r="15">
          <cell r="B15" t="str">
            <v>Dezember</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rene.itten@zhaw.ch" TargetMode="External"/><Relationship Id="rId2" Type="http://schemas.openxmlformats.org/officeDocument/2006/relationships/hyperlink" Target="https://digitalcollection.zhaw.ch/handle/11475/21510" TargetMode="External"/><Relationship Id="rId1" Type="http://schemas.openxmlformats.org/officeDocument/2006/relationships/hyperlink" Target="https://digitalcollection.zhaw.ch/handle/11475/20774"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zhaw.ch/iunr/lca"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carbotech.ch/projekte/bedeutung-von-100-ubp-umweltbelastungspunkt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3:F78"/>
  <sheetViews>
    <sheetView topLeftCell="A39" zoomScaleNormal="100" workbookViewId="0"/>
  </sheetViews>
  <sheetFormatPr baseColWidth="10" defaultColWidth="11.5" defaultRowHeight="13"/>
  <cols>
    <col min="1" max="1" width="9.33203125" style="44" customWidth="1"/>
    <col min="2" max="2" width="39.1640625" style="44" customWidth="1"/>
    <col min="3" max="3" width="20.83203125" style="44" customWidth="1"/>
    <col min="4" max="4" width="74.83203125" style="44" customWidth="1"/>
    <col min="5" max="5" width="10.83203125" style="44" customWidth="1"/>
    <col min="6" max="7" width="11.6640625" style="44" customWidth="1"/>
    <col min="8" max="12" width="11.5" style="44"/>
    <col min="13" max="15" width="11.5" style="44" customWidth="1"/>
    <col min="16" max="16384" width="11.5" style="44"/>
  </cols>
  <sheetData>
    <row r="13" spans="6:6" ht="16">
      <c r="F13" s="141"/>
    </row>
    <row r="14" spans="6:6" ht="16">
      <c r="F14" s="141" t="s">
        <v>364</v>
      </c>
    </row>
    <row r="50" spans="2:4" ht="15">
      <c r="B50" s="135" t="s">
        <v>352</v>
      </c>
      <c r="C50" s="134" t="s">
        <v>353</v>
      </c>
    </row>
    <row r="51" spans="2:4" ht="15">
      <c r="B51" s="135" t="s">
        <v>354</v>
      </c>
      <c r="C51" s="134" t="s">
        <v>355</v>
      </c>
    </row>
    <row r="52" spans="2:4" ht="14" thickBot="1"/>
    <row r="53" spans="2:4" ht="14" thickBot="1">
      <c r="B53" s="130" t="s">
        <v>316</v>
      </c>
      <c r="C53" s="130" t="s">
        <v>317</v>
      </c>
      <c r="D53" s="130" t="s">
        <v>318</v>
      </c>
    </row>
    <row r="54" spans="2:4" ht="52">
      <c r="B54" s="132" t="s">
        <v>349</v>
      </c>
      <c r="C54" s="132" t="s">
        <v>350</v>
      </c>
      <c r="D54" s="132" t="s">
        <v>351</v>
      </c>
    </row>
    <row r="55" spans="2:4" ht="41">
      <c r="B55" s="132" t="s">
        <v>319</v>
      </c>
      <c r="C55" s="132" t="s">
        <v>320</v>
      </c>
      <c r="D55" s="132" t="s">
        <v>321</v>
      </c>
    </row>
    <row r="56" spans="2:4" ht="26">
      <c r="B56" s="132" t="s">
        <v>322</v>
      </c>
      <c r="C56" s="133" t="s">
        <v>356</v>
      </c>
      <c r="D56" s="132" t="s">
        <v>323</v>
      </c>
    </row>
    <row r="57" spans="2:4" ht="26">
      <c r="B57" s="132" t="s">
        <v>324</v>
      </c>
      <c r="C57" s="133" t="s">
        <v>325</v>
      </c>
      <c r="D57" s="132" t="s">
        <v>326</v>
      </c>
    </row>
    <row r="58" spans="2:4">
      <c r="B58" s="132" t="s">
        <v>327</v>
      </c>
      <c r="C58" s="133" t="s">
        <v>328</v>
      </c>
      <c r="D58" s="132" t="s">
        <v>329</v>
      </c>
    </row>
    <row r="59" spans="2:4" ht="26">
      <c r="B59" s="132" t="s">
        <v>330</v>
      </c>
      <c r="C59" s="133" t="s">
        <v>328</v>
      </c>
      <c r="D59" s="132" t="s">
        <v>331</v>
      </c>
    </row>
    <row r="60" spans="2:4" ht="26">
      <c r="B60" s="132" t="s">
        <v>332</v>
      </c>
      <c r="C60" s="133" t="s">
        <v>333</v>
      </c>
      <c r="D60" s="132" t="s">
        <v>334</v>
      </c>
    </row>
    <row r="61" spans="2:4" ht="39">
      <c r="B61" s="132" t="s">
        <v>335</v>
      </c>
      <c r="C61" s="133" t="s">
        <v>336</v>
      </c>
      <c r="D61" s="132" t="s">
        <v>337</v>
      </c>
    </row>
    <row r="62" spans="2:4" ht="26">
      <c r="B62" s="132" t="s">
        <v>338</v>
      </c>
      <c r="C62" s="132" t="s">
        <v>339</v>
      </c>
      <c r="D62" s="132" t="s">
        <v>340</v>
      </c>
    </row>
    <row r="63" spans="2:4" ht="21" customHeight="1">
      <c r="B63" s="132" t="s">
        <v>341</v>
      </c>
      <c r="C63" s="161" t="s">
        <v>342</v>
      </c>
      <c r="D63" s="161" t="s">
        <v>343</v>
      </c>
    </row>
    <row r="64" spans="2:4" ht="21" customHeight="1">
      <c r="B64" s="132" t="s">
        <v>344</v>
      </c>
      <c r="C64" s="161"/>
      <c r="D64" s="161"/>
    </row>
    <row r="65" spans="2:4" ht="26" customHeight="1">
      <c r="B65" s="132" t="s">
        <v>345</v>
      </c>
      <c r="C65" s="161" t="s">
        <v>346</v>
      </c>
      <c r="D65" s="161" t="s">
        <v>347</v>
      </c>
    </row>
    <row r="66" spans="2:4" ht="26" customHeight="1" thickBot="1">
      <c r="B66" s="131" t="s">
        <v>348</v>
      </c>
      <c r="C66" s="162"/>
      <c r="D66" s="162"/>
    </row>
    <row r="77" spans="2:4">
      <c r="B77" s="139" t="s">
        <v>357</v>
      </c>
    </row>
    <row r="78" spans="2:4">
      <c r="B78" s="139" t="s">
        <v>358</v>
      </c>
    </row>
  </sheetData>
  <sheetProtection algorithmName="SHA-512" hashValue="GatwtaL6v/E7jiPgKDxdlozI/DiRkhRaPO6N8kRJ9pAenDpTGNFY7K0gGp09s3ING0iaiW2IakWGBUQ+/SBZxQ==" saltValue="py7KYOLZjPnscHmG5v7I/w==" spinCount="100000" sheet="1" objects="1" scenarios="1"/>
  <mergeCells count="4">
    <mergeCell ref="C63:C64"/>
    <mergeCell ref="D63:D64"/>
    <mergeCell ref="C65:C66"/>
    <mergeCell ref="D65:D66"/>
  </mergeCells>
  <hyperlinks>
    <hyperlink ref="C50" r:id="rId1" xr:uid="{08121F93-C691-47A6-9D83-7D829208208E}"/>
    <hyperlink ref="C51" r:id="rId2" xr:uid="{9D005D32-1856-4B84-8BD3-01470A016F3C}"/>
    <hyperlink ref="B77" r:id="rId3" xr:uid="{4558262A-55C9-450F-BECA-7A21710D02FF}"/>
    <hyperlink ref="B78" r:id="rId4" xr:uid="{47390C05-7299-43C4-9929-DB7912DD8C33}"/>
  </hyperlinks>
  <pageMargins left="0.7" right="0.7" top="0.78740157499999996" bottom="0.78740157499999996" header="0.3" footer="0.3"/>
  <pageSetup paperSize="9" scale="67" fitToHeight="0"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BB6E0-C40C-A845-8B3B-E5CA54EAD078}">
  <dimension ref="A1:Y50"/>
  <sheetViews>
    <sheetView topLeftCell="C2" workbookViewId="0">
      <selection activeCell="Y106" sqref="Y106:AE116"/>
    </sheetView>
  </sheetViews>
  <sheetFormatPr baseColWidth="10" defaultRowHeight="13"/>
  <cols>
    <col min="1" max="1" width="19.6640625" bestFit="1" customWidth="1"/>
    <col min="2" max="6" width="16.33203125" customWidth="1"/>
  </cols>
  <sheetData>
    <row r="1" spans="1:25">
      <c r="B1" s="16" t="s">
        <v>480</v>
      </c>
    </row>
    <row r="2" spans="1:25" ht="42">
      <c r="A2" s="158" t="s">
        <v>479</v>
      </c>
      <c r="B2" s="156" t="s">
        <v>481</v>
      </c>
      <c r="C2" s="156" t="s">
        <v>482</v>
      </c>
      <c r="D2" s="156" t="s">
        <v>483</v>
      </c>
      <c r="E2" s="156" t="s">
        <v>484</v>
      </c>
      <c r="F2" s="156" t="s">
        <v>485</v>
      </c>
      <c r="T2" s="158"/>
      <c r="U2" s="160" t="s">
        <v>496</v>
      </c>
      <c r="V2" s="160" t="s">
        <v>497</v>
      </c>
      <c r="W2" s="160" t="s">
        <v>498</v>
      </c>
      <c r="X2" s="160" t="s">
        <v>499</v>
      </c>
      <c r="Y2" s="160" t="s">
        <v>500</v>
      </c>
    </row>
    <row r="3" spans="1:25">
      <c r="A3">
        <v>100</v>
      </c>
      <c r="B3">
        <v>596000</v>
      </c>
      <c r="C3">
        <v>744000</v>
      </c>
      <c r="D3">
        <v>1360000</v>
      </c>
      <c r="E3">
        <v>1900000</v>
      </c>
      <c r="F3">
        <v>1480000</v>
      </c>
      <c r="T3" t="s">
        <v>9</v>
      </c>
      <c r="U3">
        <v>59571000</v>
      </c>
      <c r="V3">
        <v>74370000</v>
      </c>
      <c r="W3">
        <v>136135000</v>
      </c>
      <c r="X3">
        <v>190335000</v>
      </c>
      <c r="Y3">
        <v>147905000</v>
      </c>
    </row>
    <row r="4" spans="1:25">
      <c r="A4">
        <v>200</v>
      </c>
      <c r="B4">
        <v>298000</v>
      </c>
      <c r="C4">
        <v>372000</v>
      </c>
      <c r="D4">
        <v>681000</v>
      </c>
      <c r="E4">
        <v>952000</v>
      </c>
      <c r="F4">
        <v>740000</v>
      </c>
    </row>
    <row r="5" spans="1:25">
      <c r="A5">
        <v>300</v>
      </c>
      <c r="B5">
        <v>199000</v>
      </c>
      <c r="C5">
        <v>248000</v>
      </c>
      <c r="D5">
        <v>454000</v>
      </c>
      <c r="E5">
        <v>634000</v>
      </c>
      <c r="F5">
        <v>493000</v>
      </c>
    </row>
    <row r="6" spans="1:25">
      <c r="A6">
        <v>400</v>
      </c>
      <c r="B6">
        <v>149000</v>
      </c>
      <c r="C6">
        <v>186000</v>
      </c>
      <c r="D6">
        <v>340000</v>
      </c>
      <c r="E6">
        <v>476000</v>
      </c>
      <c r="F6">
        <v>370000</v>
      </c>
    </row>
    <row r="7" spans="1:25">
      <c r="A7">
        <v>500</v>
      </c>
      <c r="B7">
        <v>119000</v>
      </c>
      <c r="C7">
        <v>149000</v>
      </c>
      <c r="D7">
        <v>272000</v>
      </c>
      <c r="E7">
        <v>381000</v>
      </c>
      <c r="F7">
        <v>296000</v>
      </c>
    </row>
    <row r="8" spans="1:25">
      <c r="A8">
        <v>600</v>
      </c>
      <c r="B8">
        <v>99300</v>
      </c>
      <c r="C8">
        <v>124000</v>
      </c>
      <c r="D8">
        <v>227000</v>
      </c>
      <c r="E8">
        <v>317000</v>
      </c>
      <c r="F8">
        <v>247000</v>
      </c>
    </row>
    <row r="9" spans="1:25">
      <c r="A9">
        <v>700</v>
      </c>
      <c r="B9">
        <v>85100</v>
      </c>
      <c r="C9">
        <v>106000</v>
      </c>
      <c r="D9">
        <v>194000</v>
      </c>
      <c r="E9">
        <v>272000</v>
      </c>
      <c r="F9">
        <v>211000</v>
      </c>
    </row>
    <row r="10" spans="1:25">
      <c r="A10">
        <v>800</v>
      </c>
      <c r="B10">
        <v>74500</v>
      </c>
      <c r="C10">
        <v>93000</v>
      </c>
      <c r="D10">
        <v>170000</v>
      </c>
      <c r="E10">
        <v>238000</v>
      </c>
      <c r="F10">
        <v>185000</v>
      </c>
    </row>
    <row r="11" spans="1:25">
      <c r="A11">
        <v>900</v>
      </c>
      <c r="B11">
        <v>66200</v>
      </c>
      <c r="C11">
        <v>82600</v>
      </c>
      <c r="D11">
        <v>151000</v>
      </c>
      <c r="E11">
        <v>211000</v>
      </c>
      <c r="F11">
        <v>164000</v>
      </c>
    </row>
    <row r="12" spans="1:25">
      <c r="A12">
        <v>1000</v>
      </c>
      <c r="B12">
        <v>59600</v>
      </c>
      <c r="C12">
        <v>74400</v>
      </c>
      <c r="D12">
        <v>136000</v>
      </c>
      <c r="E12">
        <v>190000</v>
      </c>
      <c r="F12">
        <v>148000</v>
      </c>
    </row>
    <row r="13" spans="1:25">
      <c r="A13">
        <v>1100</v>
      </c>
      <c r="B13">
        <v>54200</v>
      </c>
      <c r="C13">
        <v>67600</v>
      </c>
      <c r="D13">
        <v>124000</v>
      </c>
      <c r="E13">
        <v>173000</v>
      </c>
      <c r="F13">
        <v>134000</v>
      </c>
    </row>
    <row r="14" spans="1:25">
      <c r="A14">
        <v>1200</v>
      </c>
      <c r="B14">
        <v>49600</v>
      </c>
      <c r="C14">
        <v>62000</v>
      </c>
      <c r="D14">
        <v>113000</v>
      </c>
      <c r="E14">
        <v>159000</v>
      </c>
      <c r="F14">
        <v>123000</v>
      </c>
    </row>
    <row r="15" spans="1:25">
      <c r="A15">
        <v>1300</v>
      </c>
      <c r="B15">
        <v>45800</v>
      </c>
      <c r="C15">
        <v>57200</v>
      </c>
      <c r="D15">
        <v>105000</v>
      </c>
      <c r="E15">
        <v>146000</v>
      </c>
      <c r="F15">
        <v>114000</v>
      </c>
    </row>
    <row r="16" spans="1:25">
      <c r="A16">
        <v>1400</v>
      </c>
      <c r="B16">
        <v>42600</v>
      </c>
      <c r="C16">
        <v>53100</v>
      </c>
      <c r="D16">
        <v>97200</v>
      </c>
      <c r="E16">
        <v>136000</v>
      </c>
      <c r="F16">
        <v>106000</v>
      </c>
    </row>
    <row r="17" spans="1:6">
      <c r="A17">
        <v>1500</v>
      </c>
      <c r="B17">
        <v>39700</v>
      </c>
      <c r="C17">
        <v>49600</v>
      </c>
      <c r="D17">
        <v>90800</v>
      </c>
      <c r="E17">
        <v>127000</v>
      </c>
      <c r="F17">
        <v>98600</v>
      </c>
    </row>
    <row r="18" spans="1:6">
      <c r="A18">
        <v>1600</v>
      </c>
      <c r="B18">
        <v>37200</v>
      </c>
      <c r="C18">
        <v>46500</v>
      </c>
      <c r="D18">
        <v>85100</v>
      </c>
      <c r="E18">
        <v>119000</v>
      </c>
      <c r="F18">
        <v>92400</v>
      </c>
    </row>
    <row r="21" spans="1:6">
      <c r="B21" s="16" t="s">
        <v>486</v>
      </c>
    </row>
    <row r="22" spans="1:6" ht="42">
      <c r="A22" s="158" t="s">
        <v>479</v>
      </c>
      <c r="B22" s="156" t="s">
        <v>481</v>
      </c>
      <c r="C22" s="156" t="s">
        <v>482</v>
      </c>
      <c r="D22" s="156" t="s">
        <v>483</v>
      </c>
      <c r="E22" s="156" t="s">
        <v>484</v>
      </c>
      <c r="F22" s="156" t="s">
        <v>485</v>
      </c>
    </row>
    <row r="23" spans="1:6">
      <c r="A23" t="s">
        <v>487</v>
      </c>
      <c r="B23" s="155">
        <f>B12/$D$12*100</f>
        <v>43.823529411764703</v>
      </c>
      <c r="C23" s="155">
        <f>C12/$D$12*100</f>
        <v>54.705882352941181</v>
      </c>
      <c r="D23" s="155">
        <f>D12/$D$12*100</f>
        <v>100</v>
      </c>
      <c r="E23" s="155">
        <f>E12/$D$12*100</f>
        <v>139.70588235294116</v>
      </c>
      <c r="F23" s="155">
        <f>F12/$D$12*100</f>
        <v>108.8235294117647</v>
      </c>
    </row>
    <row r="34" spans="1:6" ht="42">
      <c r="B34" s="156" t="s">
        <v>111</v>
      </c>
      <c r="C34" s="156" t="s">
        <v>112</v>
      </c>
      <c r="D34" s="156" t="s">
        <v>114</v>
      </c>
      <c r="E34" s="156" t="s">
        <v>115</v>
      </c>
      <c r="F34" s="156" t="s">
        <v>366</v>
      </c>
    </row>
    <row r="35" spans="1:6">
      <c r="A35" t="s">
        <v>488</v>
      </c>
      <c r="B35">
        <v>199000</v>
      </c>
      <c r="C35">
        <v>248000</v>
      </c>
      <c r="D35">
        <v>454000</v>
      </c>
      <c r="E35">
        <v>634000</v>
      </c>
      <c r="F35">
        <v>493000</v>
      </c>
    </row>
    <row r="36" spans="1:6">
      <c r="A36" s="67" t="s">
        <v>489</v>
      </c>
      <c r="B36">
        <v>119000</v>
      </c>
      <c r="C36">
        <v>93000</v>
      </c>
      <c r="D36">
        <v>170000</v>
      </c>
      <c r="E36">
        <v>238000</v>
      </c>
      <c r="F36">
        <v>185000</v>
      </c>
    </row>
    <row r="37" spans="1:6" ht="14">
      <c r="A37" s="62" t="s">
        <v>490</v>
      </c>
      <c r="B37">
        <v>85100</v>
      </c>
      <c r="C37">
        <v>82600</v>
      </c>
      <c r="D37">
        <v>82600</v>
      </c>
      <c r="E37">
        <v>119000</v>
      </c>
      <c r="F37">
        <v>92400</v>
      </c>
    </row>
    <row r="38" spans="1:6" ht="13" customHeight="1"/>
    <row r="43" spans="1:6">
      <c r="A43" s="16" t="s">
        <v>489</v>
      </c>
    </row>
    <row r="44" spans="1:6" ht="28">
      <c r="A44" s="159" t="s">
        <v>495</v>
      </c>
      <c r="B44" s="156" t="s">
        <v>493</v>
      </c>
      <c r="C44" s="157" t="s">
        <v>494</v>
      </c>
    </row>
    <row r="45" spans="1:6" ht="28" customHeight="1">
      <c r="A45" s="163" t="s">
        <v>481</v>
      </c>
      <c r="B45" t="s">
        <v>491</v>
      </c>
      <c r="C45">
        <v>119000</v>
      </c>
    </row>
    <row r="46" spans="1:6">
      <c r="A46" s="163"/>
      <c r="B46" t="s">
        <v>492</v>
      </c>
      <c r="C46">
        <v>74500</v>
      </c>
    </row>
    <row r="47" spans="1:6" ht="42">
      <c r="A47" s="112" t="s">
        <v>482</v>
      </c>
      <c r="B47" t="s">
        <v>492</v>
      </c>
      <c r="C47">
        <v>93000</v>
      </c>
    </row>
    <row r="48" spans="1:6" ht="28">
      <c r="A48" s="112" t="s">
        <v>483</v>
      </c>
      <c r="B48" t="s">
        <v>492</v>
      </c>
      <c r="C48">
        <v>170000</v>
      </c>
    </row>
    <row r="49" spans="1:3" ht="28">
      <c r="A49" s="112" t="s">
        <v>484</v>
      </c>
      <c r="B49" t="s">
        <v>492</v>
      </c>
      <c r="C49">
        <v>238000</v>
      </c>
    </row>
    <row r="50" spans="1:3" ht="42">
      <c r="A50" s="112" t="s">
        <v>485</v>
      </c>
      <c r="B50" t="s">
        <v>492</v>
      </c>
      <c r="C50">
        <v>185000</v>
      </c>
    </row>
  </sheetData>
  <sheetProtection sheet="1" objects="1" scenarios="1"/>
  <mergeCells count="1">
    <mergeCell ref="A45:A46"/>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03"/>
  <sheetViews>
    <sheetView tabSelected="1" zoomScaleNormal="100" workbookViewId="0">
      <selection activeCell="D14" sqref="D14"/>
    </sheetView>
  </sheetViews>
  <sheetFormatPr baseColWidth="10" defaultRowHeight="13" outlineLevelRow="2" outlineLevelCol="1"/>
  <cols>
    <col min="1" max="1" width="4.83203125" style="42" customWidth="1"/>
    <col min="2" max="2" width="66.5" style="42" customWidth="1"/>
    <col min="3" max="4" width="25.33203125" style="42" customWidth="1"/>
    <col min="5" max="5" width="27.5" style="42" customWidth="1"/>
    <col min="6" max="8" width="25.33203125" style="42" customWidth="1"/>
    <col min="9" max="10" width="15.6640625" style="42" customWidth="1"/>
    <col min="11" max="11" width="25.33203125" style="42" customWidth="1"/>
    <col min="12" max="12" width="25.6640625" style="42" customWidth="1"/>
    <col min="13" max="13" width="25.6640625" style="42" hidden="1" customWidth="1" outlineLevel="1"/>
    <col min="14" max="14" width="25.33203125" style="42" customWidth="1" collapsed="1"/>
    <col min="15" max="33" width="11.5" style="42"/>
  </cols>
  <sheetData>
    <row r="1" spans="1:34" s="42" customFormat="1"/>
    <row r="2" spans="1:34" s="129" customFormat="1" ht="54.75" customHeight="1">
      <c r="A2" s="127"/>
      <c r="B2" s="128" t="s">
        <v>105</v>
      </c>
      <c r="C2" s="128"/>
      <c r="D2" s="128"/>
      <c r="E2" s="128"/>
      <c r="F2" s="128"/>
      <c r="G2" s="128"/>
      <c r="H2" s="128"/>
      <c r="I2" s="42"/>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row>
    <row r="3" spans="1:34" s="42" customFormat="1"/>
    <row r="4" spans="1:34" s="129" customFormat="1" ht="54.75" customHeight="1">
      <c r="A4" s="127"/>
      <c r="B4" s="128" t="s">
        <v>310</v>
      </c>
      <c r="C4" s="144" t="s">
        <v>233</v>
      </c>
      <c r="D4" s="144"/>
      <c r="E4" s="144"/>
      <c r="F4" s="144"/>
      <c r="G4" s="144"/>
      <c r="H4" s="144"/>
      <c r="I4" s="42"/>
      <c r="J4" s="127"/>
      <c r="K4" s="127"/>
      <c r="L4" s="127"/>
      <c r="M4" s="127"/>
      <c r="N4" s="127"/>
      <c r="O4" s="127"/>
      <c r="P4" s="127"/>
      <c r="Q4" s="127"/>
      <c r="R4" s="127"/>
      <c r="S4" s="127"/>
      <c r="T4" s="127"/>
      <c r="U4" s="127"/>
      <c r="V4" s="127"/>
      <c r="W4" s="127"/>
      <c r="X4" s="127"/>
      <c r="Y4" s="127"/>
      <c r="Z4" s="127"/>
      <c r="AA4" s="127"/>
      <c r="AB4" s="127"/>
      <c r="AC4" s="127"/>
      <c r="AD4" s="127"/>
      <c r="AE4" s="127"/>
      <c r="AF4" s="127"/>
      <c r="AG4" s="127"/>
    </row>
    <row r="5" spans="1:34" s="42" customFormat="1"/>
    <row r="6" spans="1:34" s="42" customFormat="1"/>
    <row r="7" spans="1:34" s="62" customFormat="1" ht="38">
      <c r="A7" s="61"/>
      <c r="B7" s="55" t="s">
        <v>105</v>
      </c>
      <c r="C7" s="55" t="s">
        <v>4</v>
      </c>
      <c r="D7" s="92" t="s">
        <v>111</v>
      </c>
      <c r="E7" s="92" t="s">
        <v>112</v>
      </c>
      <c r="F7" s="92" t="s">
        <v>114</v>
      </c>
      <c r="G7" s="92" t="s">
        <v>115</v>
      </c>
      <c r="H7" s="92" t="s">
        <v>366</v>
      </c>
      <c r="I7" s="42"/>
      <c r="J7" s="61"/>
      <c r="K7" s="61"/>
      <c r="L7" s="61"/>
      <c r="M7" s="92" t="s">
        <v>113</v>
      </c>
      <c r="N7" s="42"/>
      <c r="O7" s="61"/>
      <c r="P7" s="61"/>
      <c r="Q7" s="61"/>
      <c r="R7" s="61"/>
      <c r="S7" s="61"/>
      <c r="T7" s="61"/>
      <c r="U7" s="61"/>
      <c r="V7" s="61"/>
      <c r="W7" s="61"/>
      <c r="X7" s="61"/>
      <c r="Y7" s="61"/>
      <c r="Z7" s="61"/>
      <c r="AA7" s="61"/>
      <c r="AB7" s="61"/>
      <c r="AC7" s="61"/>
      <c r="AD7" s="61"/>
      <c r="AE7" s="61"/>
      <c r="AF7" s="61"/>
      <c r="AG7" s="61"/>
    </row>
    <row r="8" spans="1:34" s="62" customFormat="1" ht="22.25" customHeight="1">
      <c r="A8" s="61"/>
      <c r="B8" s="63" t="s">
        <v>365</v>
      </c>
      <c r="C8" s="64"/>
      <c r="D8" s="64"/>
      <c r="E8" s="64"/>
      <c r="F8" s="64"/>
      <c r="G8" s="64"/>
      <c r="H8" s="57"/>
      <c r="I8" s="42"/>
      <c r="J8" s="140" t="s">
        <v>364</v>
      </c>
      <c r="K8" s="66"/>
      <c r="L8" s="66"/>
      <c r="M8" s="61"/>
      <c r="N8" s="42"/>
      <c r="O8" s="61"/>
      <c r="P8" s="61"/>
      <c r="Q8" s="61"/>
      <c r="R8" s="61"/>
      <c r="S8" s="61"/>
      <c r="T8" s="61"/>
      <c r="U8" s="61"/>
      <c r="V8" s="61"/>
      <c r="W8" s="61"/>
      <c r="X8" s="61"/>
      <c r="Y8" s="61"/>
      <c r="Z8" s="61"/>
      <c r="AA8" s="61"/>
      <c r="AB8" s="61"/>
      <c r="AC8" s="61"/>
      <c r="AD8" s="61"/>
      <c r="AE8" s="61"/>
      <c r="AF8" s="61"/>
      <c r="AG8" s="61"/>
    </row>
    <row r="9" spans="1:34" s="62" customFormat="1" ht="22.25" customHeight="1">
      <c r="A9" s="61"/>
      <c r="B9" s="65" t="s">
        <v>161</v>
      </c>
      <c r="C9" s="59" t="s">
        <v>168</v>
      </c>
      <c r="D9" s="90">
        <v>7420</v>
      </c>
      <c r="E9" s="90">
        <v>7420</v>
      </c>
      <c r="F9" s="90">
        <v>7420</v>
      </c>
      <c r="G9" s="90">
        <v>7420</v>
      </c>
      <c r="H9" s="90">
        <v>7420</v>
      </c>
      <c r="I9" s="42"/>
      <c r="J9" s="61"/>
      <c r="K9" s="61"/>
      <c r="L9" s="61"/>
      <c r="M9" s="90">
        <v>7420</v>
      </c>
      <c r="N9" s="42"/>
      <c r="O9" s="61"/>
      <c r="P9" s="61"/>
      <c r="Q9" s="61"/>
      <c r="R9" s="61"/>
      <c r="S9" s="61"/>
      <c r="T9" s="61"/>
      <c r="U9" s="61"/>
      <c r="V9" s="61"/>
      <c r="W9" s="61"/>
      <c r="X9" s="61"/>
      <c r="Y9" s="61"/>
      <c r="Z9" s="61"/>
      <c r="AA9" s="61"/>
      <c r="AB9" s="61"/>
      <c r="AC9" s="61"/>
      <c r="AD9" s="61"/>
      <c r="AE9" s="61"/>
      <c r="AF9" s="61"/>
      <c r="AG9" s="61"/>
    </row>
    <row r="10" spans="1:34" s="67" customFormat="1" ht="22.25" customHeight="1">
      <c r="A10" s="66"/>
      <c r="B10" s="58" t="s">
        <v>193</v>
      </c>
      <c r="C10" s="57"/>
      <c r="D10" s="58"/>
      <c r="E10" s="58"/>
      <c r="F10" s="58"/>
      <c r="G10" s="58"/>
      <c r="H10" s="58"/>
      <c r="I10" s="42"/>
      <c r="J10"/>
      <c r="K10" s="61"/>
      <c r="L10" s="61"/>
      <c r="M10" s="58"/>
      <c r="N10" s="42"/>
      <c r="O10" s="66"/>
      <c r="P10" s="66"/>
      <c r="Q10" s="66"/>
      <c r="R10" s="66"/>
      <c r="S10" s="66"/>
      <c r="T10" s="66"/>
      <c r="U10" s="66"/>
      <c r="V10" s="66"/>
      <c r="W10" s="66"/>
      <c r="X10" s="66"/>
      <c r="Y10" s="66"/>
      <c r="Z10" s="66"/>
      <c r="AA10" s="66"/>
      <c r="AB10" s="66"/>
      <c r="AC10" s="66"/>
      <c r="AD10" s="66"/>
      <c r="AE10" s="66"/>
      <c r="AF10" s="66"/>
      <c r="AG10" s="66"/>
    </row>
    <row r="11" spans="1:34" s="67" customFormat="1" ht="22.25" customHeight="1">
      <c r="A11" s="66"/>
      <c r="B11" s="56" t="s">
        <v>165</v>
      </c>
      <c r="C11" s="59" t="s">
        <v>194</v>
      </c>
      <c r="D11" s="91">
        <v>30</v>
      </c>
      <c r="E11" s="91">
        <v>30</v>
      </c>
      <c r="F11" s="91">
        <v>30</v>
      </c>
      <c r="G11" s="91">
        <v>30</v>
      </c>
      <c r="H11" s="91">
        <v>30</v>
      </c>
      <c r="I11" s="42"/>
      <c r="J11" s="66"/>
      <c r="K11" s="61"/>
      <c r="L11" s="61"/>
      <c r="M11" s="91">
        <v>30</v>
      </c>
      <c r="N11" s="42"/>
      <c r="O11" s="66"/>
      <c r="P11" s="66"/>
      <c r="Q11" s="66"/>
      <c r="R11" s="66"/>
      <c r="S11" s="66"/>
      <c r="T11" s="66"/>
      <c r="U11" s="66"/>
      <c r="V11" s="66"/>
      <c r="W11" s="66"/>
      <c r="X11" s="66"/>
      <c r="Y11" s="66"/>
      <c r="Z11" s="66"/>
      <c r="AA11" s="66"/>
      <c r="AB11" s="66"/>
      <c r="AC11" s="66"/>
      <c r="AD11" s="66"/>
      <c r="AE11" s="66"/>
      <c r="AF11" s="66"/>
      <c r="AG11" s="66"/>
    </row>
    <row r="12" spans="1:34" s="67" customFormat="1" ht="22.25" customHeight="1">
      <c r="A12" s="66"/>
      <c r="B12" s="56" t="s">
        <v>311</v>
      </c>
      <c r="C12" s="59" t="s">
        <v>194</v>
      </c>
      <c r="D12" s="91">
        <v>15</v>
      </c>
      <c r="E12" s="91">
        <v>15</v>
      </c>
      <c r="F12" s="91">
        <v>10</v>
      </c>
      <c r="G12" s="91">
        <v>10</v>
      </c>
      <c r="H12" s="91">
        <v>10</v>
      </c>
      <c r="I12" s="42"/>
      <c r="J12" s="66"/>
      <c r="K12" s="61"/>
      <c r="L12" s="61"/>
      <c r="M12" s="91">
        <v>2</v>
      </c>
      <c r="N12" s="42"/>
      <c r="O12" s="66"/>
      <c r="P12" s="66"/>
      <c r="Q12" s="66"/>
      <c r="R12" s="66"/>
      <c r="S12" s="66"/>
      <c r="T12" s="66"/>
      <c r="U12" s="66"/>
      <c r="V12" s="66"/>
      <c r="W12" s="66"/>
      <c r="X12" s="66"/>
      <c r="Y12" s="66"/>
      <c r="Z12" s="66"/>
      <c r="AA12" s="66"/>
      <c r="AB12" s="66"/>
      <c r="AC12" s="66"/>
      <c r="AD12" s="66"/>
      <c r="AE12" s="66"/>
      <c r="AF12" s="66"/>
      <c r="AG12" s="66"/>
    </row>
    <row r="13" spans="1:34" s="67" customFormat="1" ht="22.25" customHeight="1">
      <c r="A13" s="66"/>
      <c r="B13" s="58" t="s">
        <v>190</v>
      </c>
      <c r="C13" s="57"/>
      <c r="D13" s="57"/>
      <c r="E13" s="57"/>
      <c r="F13" s="57"/>
      <c r="G13" s="57"/>
      <c r="H13" s="57"/>
      <c r="I13" s="42"/>
      <c r="J13" s="66"/>
      <c r="K13" s="61"/>
      <c r="L13" s="61"/>
      <c r="M13" s="57"/>
      <c r="N13" s="42"/>
      <c r="O13" s="66"/>
      <c r="P13" s="66"/>
      <c r="Q13" s="66"/>
      <c r="R13" s="66"/>
      <c r="S13" s="66"/>
      <c r="T13" s="66"/>
      <c r="U13" s="66"/>
      <c r="V13" s="66"/>
      <c r="W13" s="66"/>
      <c r="X13" s="66"/>
      <c r="Y13" s="66"/>
      <c r="Z13" s="66"/>
      <c r="AA13" s="66"/>
      <c r="AB13" s="66"/>
      <c r="AC13" s="66"/>
      <c r="AD13" s="66"/>
      <c r="AE13" s="66"/>
      <c r="AF13" s="66"/>
      <c r="AG13" s="66"/>
    </row>
    <row r="14" spans="1:34" s="67" customFormat="1" ht="22.25" customHeight="1">
      <c r="A14" s="66"/>
      <c r="B14" s="56" t="s">
        <v>191</v>
      </c>
      <c r="C14" s="59" t="s">
        <v>166</v>
      </c>
      <c r="D14" s="91">
        <v>6.3</v>
      </c>
      <c r="E14" s="91">
        <v>6.3</v>
      </c>
      <c r="F14" s="56"/>
      <c r="G14" s="56"/>
      <c r="H14" s="56"/>
      <c r="I14" s="42"/>
      <c r="J14" s="66"/>
      <c r="K14" s="61"/>
      <c r="L14" s="61"/>
      <c r="M14" s="91">
        <v>6.3</v>
      </c>
      <c r="N14" s="42"/>
      <c r="O14" s="66"/>
      <c r="P14" s="66"/>
      <c r="Q14" s="66"/>
      <c r="R14" s="66"/>
      <c r="S14" s="66"/>
      <c r="T14" s="66"/>
      <c r="U14" s="66"/>
      <c r="V14" s="66"/>
      <c r="W14" s="66"/>
      <c r="X14" s="66"/>
      <c r="Y14" s="66"/>
      <c r="Z14" s="66"/>
      <c r="AA14" s="66"/>
      <c r="AB14" s="66"/>
      <c r="AC14" s="66"/>
      <c r="AD14" s="66"/>
      <c r="AE14" s="66"/>
      <c r="AF14" s="66"/>
      <c r="AG14" s="66"/>
    </row>
    <row r="15" spans="1:34" s="67" customFormat="1" ht="22.25" customHeight="1">
      <c r="A15" s="66"/>
      <c r="B15" s="56" t="s">
        <v>192</v>
      </c>
      <c r="C15" s="59" t="s">
        <v>166</v>
      </c>
      <c r="D15" s="91">
        <v>2.5</v>
      </c>
      <c r="E15" s="91">
        <v>2.5</v>
      </c>
      <c r="F15" s="56"/>
      <c r="G15" s="56"/>
      <c r="H15" s="56"/>
      <c r="I15" s="42"/>
      <c r="J15" s="66"/>
      <c r="K15" s="66"/>
      <c r="L15" s="66"/>
      <c r="M15" s="91">
        <v>2.5</v>
      </c>
      <c r="N15" s="42"/>
      <c r="O15" s="66"/>
      <c r="P15" s="66"/>
      <c r="Q15" s="66"/>
      <c r="R15" s="66"/>
      <c r="S15" s="66"/>
      <c r="T15" s="66"/>
      <c r="U15" s="66"/>
      <c r="V15" s="66"/>
      <c r="W15" s="66"/>
      <c r="X15" s="66"/>
      <c r="Y15" s="66"/>
      <c r="Z15" s="66"/>
      <c r="AA15" s="66"/>
      <c r="AB15" s="66"/>
      <c r="AC15" s="66"/>
      <c r="AD15" s="66"/>
      <c r="AE15" s="66"/>
      <c r="AF15" s="66"/>
      <c r="AG15" s="66"/>
    </row>
    <row r="16" spans="1:34" s="67" customFormat="1" ht="22.25" customHeight="1">
      <c r="A16" s="66"/>
      <c r="B16" s="56" t="s">
        <v>359</v>
      </c>
      <c r="C16" s="59" t="s">
        <v>360</v>
      </c>
      <c r="D16" s="56"/>
      <c r="E16" s="56"/>
      <c r="F16" s="56"/>
      <c r="G16" s="91">
        <v>2000</v>
      </c>
      <c r="H16" s="91">
        <v>2000</v>
      </c>
      <c r="I16" s="42"/>
      <c r="J16" s="66"/>
      <c r="K16" s="66"/>
      <c r="L16" s="66"/>
      <c r="M16" s="56"/>
      <c r="N16" s="42"/>
      <c r="O16" s="66"/>
      <c r="P16" s="66"/>
      <c r="Q16" s="66"/>
      <c r="R16" s="66"/>
      <c r="S16" s="66"/>
      <c r="T16" s="66"/>
      <c r="U16" s="66"/>
      <c r="V16" s="66"/>
      <c r="W16" s="66"/>
      <c r="X16" s="66"/>
      <c r="Y16" s="66"/>
      <c r="Z16" s="66"/>
      <c r="AA16" s="66"/>
      <c r="AB16" s="66"/>
      <c r="AC16" s="66"/>
      <c r="AD16" s="66"/>
      <c r="AE16" s="66"/>
      <c r="AF16" s="66"/>
      <c r="AG16" s="66"/>
    </row>
    <row r="17" spans="1:34" s="67" customFormat="1" ht="22.25" customHeight="1">
      <c r="A17" s="66"/>
      <c r="B17" s="58" t="s">
        <v>208</v>
      </c>
      <c r="C17" s="57"/>
      <c r="D17" s="58"/>
      <c r="E17" s="58"/>
      <c r="F17" s="58"/>
      <c r="G17" s="58"/>
      <c r="H17" s="58"/>
      <c r="I17" s="42"/>
      <c r="J17" s="136" t="s">
        <v>109</v>
      </c>
      <c r="K17" s="44"/>
      <c r="L17" s="66"/>
      <c r="M17" s="58"/>
      <c r="N17" s="42"/>
      <c r="O17" s="66"/>
      <c r="P17" s="66"/>
      <c r="Q17" s="66"/>
      <c r="R17" s="66"/>
      <c r="S17" s="66"/>
      <c r="T17" s="66"/>
      <c r="U17" s="66"/>
      <c r="V17" s="66"/>
      <c r="W17" s="66"/>
      <c r="X17" s="66"/>
      <c r="Y17" s="66"/>
      <c r="Z17" s="66"/>
      <c r="AA17" s="66"/>
      <c r="AB17" s="66"/>
      <c r="AC17" s="66"/>
      <c r="AD17" s="66"/>
      <c r="AE17" s="66"/>
      <c r="AF17" s="66"/>
      <c r="AG17" s="66"/>
    </row>
    <row r="18" spans="1:34" s="62" customFormat="1" ht="38">
      <c r="A18" s="61"/>
      <c r="B18" s="65" t="s">
        <v>209</v>
      </c>
      <c r="C18" s="108" t="s">
        <v>210</v>
      </c>
      <c r="D18" s="90" t="s">
        <v>206</v>
      </c>
      <c r="E18" s="90" t="s">
        <v>206</v>
      </c>
      <c r="F18" s="65"/>
      <c r="G18" s="65"/>
      <c r="H18" s="65"/>
      <c r="I18" s="42"/>
      <c r="J18" s="44"/>
      <c r="K18" s="44"/>
      <c r="L18" s="42"/>
      <c r="M18" s="90" t="s">
        <v>206</v>
      </c>
      <c r="N18" s="42"/>
      <c r="O18" s="61"/>
      <c r="P18" s="61"/>
      <c r="Q18" s="61"/>
      <c r="R18" s="61"/>
      <c r="S18" s="61"/>
      <c r="T18" s="61"/>
      <c r="U18" s="61"/>
      <c r="V18" s="61"/>
      <c r="W18" s="61"/>
      <c r="X18" s="61"/>
      <c r="Y18" s="61"/>
      <c r="Z18" s="61"/>
      <c r="AA18" s="61"/>
      <c r="AB18" s="61"/>
      <c r="AC18" s="61"/>
      <c r="AD18" s="61"/>
      <c r="AE18" s="61"/>
      <c r="AF18" s="61"/>
      <c r="AG18" s="61"/>
    </row>
    <row r="19" spans="1:34" s="67" customFormat="1" ht="22.25" customHeight="1">
      <c r="A19" s="66"/>
      <c r="B19" s="58" t="s">
        <v>196</v>
      </c>
      <c r="C19" s="57"/>
      <c r="D19" s="58"/>
      <c r="E19" s="58"/>
      <c r="F19" s="58"/>
      <c r="G19" s="58"/>
      <c r="H19" s="58"/>
      <c r="I19" s="42"/>
      <c r="J19" s="43"/>
      <c r="K19" s="137" t="s">
        <v>110</v>
      </c>
      <c r="L19" s="42"/>
      <c r="M19" s="58"/>
      <c r="N19" s="42"/>
      <c r="O19" s="66"/>
      <c r="P19" s="66"/>
      <c r="Q19" s="66"/>
      <c r="R19" s="66"/>
      <c r="S19" s="66"/>
      <c r="T19" s="66"/>
      <c r="U19" s="66"/>
      <c r="V19" s="66"/>
      <c r="W19" s="66"/>
      <c r="X19" s="66"/>
      <c r="Y19" s="66"/>
      <c r="Z19" s="66"/>
      <c r="AA19" s="66"/>
      <c r="AB19" s="66"/>
      <c r="AC19" s="66"/>
      <c r="AD19" s="66"/>
      <c r="AE19" s="66"/>
      <c r="AF19" s="66"/>
      <c r="AG19" s="66"/>
    </row>
    <row r="20" spans="1:34" s="67" customFormat="1" ht="22.25" customHeight="1">
      <c r="A20" s="66"/>
      <c r="B20" s="118" t="s">
        <v>197</v>
      </c>
      <c r="C20" s="60" t="s">
        <v>163</v>
      </c>
      <c r="D20" s="119">
        <v>500</v>
      </c>
      <c r="E20" s="119">
        <v>500</v>
      </c>
      <c r="F20" s="119">
        <v>500</v>
      </c>
      <c r="G20" s="119">
        <v>500</v>
      </c>
      <c r="H20" s="119">
        <v>500</v>
      </c>
      <c r="I20" s="42"/>
      <c r="J20" s="59"/>
      <c r="K20" s="137"/>
      <c r="L20" s="66"/>
      <c r="M20" s="119"/>
      <c r="N20" s="42"/>
      <c r="O20" s="66"/>
      <c r="P20" s="66"/>
      <c r="Q20" s="66"/>
      <c r="R20" s="66"/>
      <c r="S20" s="66"/>
      <c r="T20" s="66"/>
      <c r="U20" s="66"/>
      <c r="V20" s="66"/>
      <c r="W20" s="66"/>
      <c r="X20" s="66"/>
      <c r="Y20" s="66"/>
      <c r="Z20" s="66"/>
      <c r="AA20" s="66"/>
      <c r="AB20" s="66"/>
      <c r="AC20" s="66"/>
      <c r="AD20" s="66"/>
      <c r="AE20" s="66"/>
      <c r="AF20" s="66"/>
      <c r="AG20" s="66"/>
    </row>
    <row r="21" spans="1:34" s="67" customFormat="1" ht="22.25" customHeight="1">
      <c r="A21" s="66"/>
      <c r="B21" s="120"/>
      <c r="C21" s="59"/>
      <c r="D21" s="56"/>
      <c r="E21" s="56"/>
      <c r="F21" s="56"/>
      <c r="G21" s="56"/>
      <c r="H21" s="56"/>
      <c r="I21" s="42"/>
      <c r="J21" s="66"/>
      <c r="K21" s="66"/>
      <c r="L21" s="66"/>
      <c r="M21" s="66"/>
      <c r="N21" s="66"/>
      <c r="O21" s="42"/>
      <c r="P21" s="66"/>
      <c r="Q21" s="66"/>
      <c r="R21" s="66"/>
      <c r="S21" s="66"/>
      <c r="T21" s="66"/>
      <c r="U21" s="66"/>
      <c r="V21" s="66"/>
      <c r="W21" s="66"/>
      <c r="X21" s="66"/>
      <c r="Y21" s="66"/>
      <c r="Z21" s="66"/>
      <c r="AA21" s="66"/>
      <c r="AB21" s="66"/>
      <c r="AC21" s="66"/>
      <c r="AD21" s="66"/>
      <c r="AE21" s="66"/>
      <c r="AF21" s="66"/>
      <c r="AG21" s="66"/>
      <c r="AH21" s="66"/>
    </row>
    <row r="22" spans="1:34">
      <c r="F22"/>
      <c r="M22" s="66"/>
      <c r="AH22" s="42"/>
    </row>
    <row r="23" spans="1:34" s="129" customFormat="1" ht="54.75" customHeight="1">
      <c r="A23" s="127"/>
      <c r="B23" s="128" t="s">
        <v>308</v>
      </c>
      <c r="C23" s="128"/>
      <c r="D23" s="128"/>
      <c r="E23" s="128"/>
      <c r="F23" s="128"/>
      <c r="G23" s="128"/>
      <c r="H23" s="128"/>
      <c r="I23" s="42"/>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row>
    <row r="28" spans="1:34">
      <c r="B28" s="69"/>
      <c r="C28" s="66"/>
      <c r="D28" s="66"/>
      <c r="E28" s="66"/>
      <c r="F28" s="66"/>
      <c r="G28" s="66"/>
      <c r="H28" s="66"/>
    </row>
    <row r="29" spans="1:34">
      <c r="B29" s="69"/>
      <c r="C29" s="68"/>
      <c r="D29" s="68"/>
      <c r="E29" s="68"/>
      <c r="F29" s="68"/>
      <c r="G29" s="68"/>
      <c r="H29" s="68"/>
    </row>
    <row r="30" spans="1:34">
      <c r="B30" s="69"/>
      <c r="C30" s="68"/>
      <c r="D30" s="68"/>
      <c r="E30" s="68"/>
      <c r="F30" s="68"/>
      <c r="G30" s="68"/>
      <c r="H30" s="68"/>
    </row>
    <row r="31" spans="1:34">
      <c r="B31" s="69"/>
      <c r="C31" s="68"/>
      <c r="D31" s="68"/>
      <c r="E31" s="68"/>
      <c r="F31" s="68"/>
      <c r="G31" s="68"/>
      <c r="H31" s="68"/>
    </row>
    <row r="32" spans="1:34">
      <c r="B32" s="69"/>
      <c r="C32" s="68"/>
      <c r="D32" s="68"/>
      <c r="E32" s="68"/>
      <c r="F32" s="68"/>
      <c r="G32" s="68"/>
      <c r="H32" s="68"/>
    </row>
    <row r="33" spans="2:8">
      <c r="B33" s="69"/>
      <c r="C33" s="68"/>
      <c r="D33" s="68"/>
      <c r="E33" s="68"/>
      <c r="F33" s="68"/>
      <c r="G33" s="68"/>
      <c r="H33" s="68"/>
    </row>
    <row r="34" spans="2:8">
      <c r="B34" s="69"/>
      <c r="C34" s="68"/>
      <c r="D34" s="68"/>
      <c r="E34" s="68"/>
      <c r="F34" s="68"/>
      <c r="G34" s="68"/>
      <c r="H34" s="68"/>
    </row>
    <row r="35" spans="2:8">
      <c r="B35" s="69"/>
      <c r="C35" s="68"/>
      <c r="D35" s="68"/>
      <c r="E35" s="68"/>
      <c r="F35" s="68"/>
      <c r="G35" s="68"/>
      <c r="H35" s="68"/>
    </row>
    <row r="36" spans="2:8">
      <c r="B36" s="69"/>
      <c r="C36" s="68"/>
      <c r="D36" s="68"/>
      <c r="E36" s="68"/>
      <c r="F36" s="68"/>
      <c r="G36" s="68"/>
      <c r="H36" s="68"/>
    </row>
    <row r="37" spans="2:8">
      <c r="B37" s="69"/>
      <c r="C37" s="68"/>
      <c r="D37" s="68"/>
      <c r="E37" s="68"/>
      <c r="F37" s="68"/>
      <c r="G37" s="68"/>
      <c r="H37" s="68"/>
    </row>
    <row r="38" spans="2:8">
      <c r="B38" s="69"/>
      <c r="C38" s="68"/>
      <c r="D38" s="68"/>
      <c r="E38" s="68"/>
      <c r="F38" s="68"/>
      <c r="G38" s="68"/>
      <c r="H38" s="68"/>
    </row>
    <row r="39" spans="2:8">
      <c r="B39" s="69"/>
      <c r="C39" s="68"/>
      <c r="D39" s="68"/>
      <c r="E39" s="68"/>
      <c r="F39" s="68"/>
      <c r="G39" s="68"/>
      <c r="H39" s="68"/>
    </row>
    <row r="40" spans="2:8">
      <c r="B40" s="69"/>
      <c r="C40" s="68"/>
      <c r="D40" s="68"/>
      <c r="E40" s="68"/>
      <c r="F40" s="68"/>
      <c r="G40" s="68"/>
      <c r="H40" s="68"/>
    </row>
    <row r="41" spans="2:8">
      <c r="B41" s="69"/>
      <c r="C41" s="68"/>
      <c r="D41" s="68"/>
      <c r="E41" s="68"/>
      <c r="F41" s="68"/>
      <c r="G41" s="68"/>
      <c r="H41" s="68"/>
    </row>
    <row r="42" spans="2:8">
      <c r="B42" s="69"/>
      <c r="C42" s="68"/>
      <c r="D42" s="68"/>
      <c r="E42" s="68"/>
      <c r="F42" s="68"/>
      <c r="G42" s="68"/>
      <c r="H42" s="68"/>
    </row>
    <row r="43" spans="2:8">
      <c r="B43" s="69"/>
      <c r="C43" s="68"/>
      <c r="D43" s="68"/>
      <c r="E43" s="68"/>
      <c r="F43" s="68"/>
      <c r="G43" s="68"/>
      <c r="H43" s="68"/>
    </row>
    <row r="67" spans="1:33" s="47" customFormat="1">
      <c r="A67" s="46"/>
      <c r="B67" s="46"/>
      <c r="C67" s="46"/>
      <c r="D67" s="46"/>
      <c r="E67" s="46"/>
      <c r="F67" s="46"/>
      <c r="G67" s="46"/>
      <c r="H67" s="45"/>
      <c r="I67" s="45"/>
      <c r="J67" s="45"/>
      <c r="K67" s="46"/>
      <c r="L67" s="46"/>
      <c r="M67" s="46"/>
      <c r="N67" s="46"/>
      <c r="O67" s="46"/>
      <c r="P67" s="46"/>
      <c r="Q67" s="46"/>
      <c r="R67" s="46"/>
      <c r="S67" s="46"/>
      <c r="T67" s="46"/>
      <c r="U67" s="46"/>
      <c r="V67" s="46"/>
      <c r="W67" s="46"/>
      <c r="X67" s="46"/>
      <c r="Y67" s="46"/>
      <c r="Z67" s="46"/>
      <c r="AA67" s="46"/>
      <c r="AB67" s="46"/>
      <c r="AC67" s="46"/>
      <c r="AD67" s="46"/>
      <c r="AE67" s="46"/>
      <c r="AF67" s="46"/>
      <c r="AG67" s="46"/>
    </row>
    <row r="68" spans="1:33">
      <c r="H68" s="45"/>
      <c r="I68" s="45"/>
      <c r="J68" s="45"/>
    </row>
    <row r="69" spans="1:33">
      <c r="H69" s="45"/>
      <c r="I69" s="45"/>
      <c r="J69" s="45"/>
    </row>
    <row r="70" spans="1:33">
      <c r="H70" s="45"/>
      <c r="I70" s="45"/>
      <c r="J70" s="45"/>
    </row>
    <row r="71" spans="1:33">
      <c r="H71" s="45"/>
      <c r="I71" s="45"/>
      <c r="J71" s="45"/>
    </row>
    <row r="72" spans="1:33">
      <c r="H72" s="45"/>
      <c r="I72" s="45"/>
      <c r="J72" s="45"/>
    </row>
    <row r="73" spans="1:33" ht="59" customHeight="1">
      <c r="B73" s="55" t="str">
        <f>C4&amp;" pro Nutzungsstunde"</f>
        <v>Gesamtumweltbelastung in UBP pro Nutzungsstunde</v>
      </c>
      <c r="C73" s="138" t="s">
        <v>221</v>
      </c>
      <c r="D73" s="138" t="s">
        <v>157</v>
      </c>
      <c r="E73" s="138" t="s">
        <v>309</v>
      </c>
      <c r="F73" s="138" t="s">
        <v>226</v>
      </c>
      <c r="G73" s="138" t="s">
        <v>227</v>
      </c>
      <c r="H73" s="138" t="s">
        <v>223</v>
      </c>
      <c r="I73" s="138" t="s">
        <v>222</v>
      </c>
      <c r="J73" s="138" t="s">
        <v>224</v>
      </c>
      <c r="K73" s="138" t="s">
        <v>439</v>
      </c>
      <c r="L73" s="138" t="s">
        <v>9</v>
      </c>
    </row>
    <row r="74" spans="1:33" ht="19">
      <c r="B74" s="55" t="s">
        <v>307</v>
      </c>
      <c r="C74" s="55"/>
      <c r="D74" s="92"/>
      <c r="E74" s="92"/>
      <c r="F74" s="92"/>
      <c r="G74" s="92"/>
      <c r="H74" s="92"/>
      <c r="I74" s="55"/>
      <c r="J74" s="55"/>
      <c r="K74" s="92"/>
      <c r="L74" s="92"/>
    </row>
    <row r="75" spans="1:33" ht="19">
      <c r="B75" s="124" t="str">
        <f t="array" ref="B75:L80">TRANSPOSE(Inventory!Z106:AE117)</f>
        <v>Naturrasen, bodennah, 7420 m2, 500 h</v>
      </c>
      <c r="C75" s="124">
        <v>34800</v>
      </c>
      <c r="D75" s="124">
        <v>10300</v>
      </c>
      <c r="E75" s="124">
        <v>19600</v>
      </c>
      <c r="F75" s="124">
        <v>18300</v>
      </c>
      <c r="G75" s="124">
        <v>7360</v>
      </c>
      <c r="H75" s="124">
        <v>27600</v>
      </c>
      <c r="I75" s="124">
        <v>0</v>
      </c>
      <c r="J75" s="124">
        <v>1220</v>
      </c>
      <c r="K75" s="124">
        <v>0</v>
      </c>
      <c r="L75" s="124">
        <v>119000</v>
      </c>
    </row>
    <row r="76" spans="1:33" ht="19">
      <c r="B76" s="65" t="str">
        <v>Naturrasen, Dränschichtbauweise, 7420 m2, 500 h</v>
      </c>
      <c r="C76" s="65">
        <v>58800</v>
      </c>
      <c r="D76" s="65">
        <v>10300</v>
      </c>
      <c r="E76" s="65">
        <v>19600</v>
      </c>
      <c r="F76" s="65">
        <v>18300</v>
      </c>
      <c r="G76" s="65">
        <v>7360</v>
      </c>
      <c r="H76" s="65">
        <v>27600</v>
      </c>
      <c r="I76" s="65">
        <v>0</v>
      </c>
      <c r="J76" s="65">
        <v>6820</v>
      </c>
      <c r="K76" s="65">
        <v>0</v>
      </c>
      <c r="L76" s="65">
        <v>149000</v>
      </c>
    </row>
    <row r="77" spans="1:33" ht="19" hidden="1" outlineLevel="1">
      <c r="B77" s="65" t="str">
        <v>*Hybridrasen, 7420 m2, 0 h</v>
      </c>
      <c r="C77" s="65" t="e">
        <v>#DIV/0!</v>
      </c>
      <c r="D77" s="65" t="e">
        <v>#DIV/0!</v>
      </c>
      <c r="E77" s="65" t="e">
        <v>#DIV/0!</v>
      </c>
      <c r="F77" s="65" t="e">
        <v>#DIV/0!</v>
      </c>
      <c r="G77" s="65" t="e">
        <v>#DIV/0!</v>
      </c>
      <c r="H77" s="65" t="e">
        <v>#DIV/0!</v>
      </c>
      <c r="I77" s="65">
        <v>0</v>
      </c>
      <c r="J77" s="65" t="e">
        <v>#DIV/0!</v>
      </c>
      <c r="K77" s="65">
        <v>0</v>
      </c>
      <c r="L77" s="65" t="e">
        <v>#DIV/0!</v>
      </c>
    </row>
    <row r="78" spans="1:33" ht="19" collapsed="1">
      <c r="B78" s="65" t="str">
        <v>Kunststoffrasen, unverfüllt, 7420 m2, 500 h</v>
      </c>
      <c r="C78" s="65">
        <v>118000</v>
      </c>
      <c r="D78" s="65">
        <v>73400</v>
      </c>
      <c r="E78" s="65">
        <v>0</v>
      </c>
      <c r="F78" s="65">
        <v>0</v>
      </c>
      <c r="G78" s="65">
        <v>0</v>
      </c>
      <c r="H78" s="65">
        <v>1670</v>
      </c>
      <c r="I78" s="65">
        <v>0</v>
      </c>
      <c r="J78" s="65">
        <v>39000</v>
      </c>
      <c r="K78" s="65">
        <v>40400</v>
      </c>
      <c r="L78" s="65">
        <v>272000</v>
      </c>
    </row>
    <row r="79" spans="1:33" ht="19">
      <c r="B79" s="65" t="str">
        <v>Kunststoffrasen, verfüllt, 7420 m2, 500 h</v>
      </c>
      <c r="C79" s="65">
        <v>126000</v>
      </c>
      <c r="D79" s="65">
        <v>117000</v>
      </c>
      <c r="E79" s="65">
        <v>0</v>
      </c>
      <c r="F79" s="65">
        <v>0</v>
      </c>
      <c r="G79" s="65">
        <v>0</v>
      </c>
      <c r="H79" s="65">
        <v>1670</v>
      </c>
      <c r="I79" s="65">
        <v>23000</v>
      </c>
      <c r="J79" s="65">
        <v>47400</v>
      </c>
      <c r="K79" s="65">
        <v>66000</v>
      </c>
      <c r="L79" s="65">
        <v>381000</v>
      </c>
    </row>
    <row r="80" spans="1:33" ht="19">
      <c r="B80" s="125" t="str">
        <v>Kunststoffrasen, verfüllt mit Kork, 7420 m2, 500 h</v>
      </c>
      <c r="C80" s="125">
        <v>118000</v>
      </c>
      <c r="D80" s="125">
        <v>117000</v>
      </c>
      <c r="E80" s="125">
        <v>0</v>
      </c>
      <c r="F80" s="125">
        <v>0</v>
      </c>
      <c r="G80" s="125">
        <v>0</v>
      </c>
      <c r="H80" s="125">
        <v>1670</v>
      </c>
      <c r="I80" s="125">
        <v>4020</v>
      </c>
      <c r="J80" s="125">
        <v>47400</v>
      </c>
      <c r="K80" s="125">
        <v>7920</v>
      </c>
      <c r="L80" s="125">
        <v>296000</v>
      </c>
    </row>
    <row r="81" spans="2:12" ht="19" outlineLevel="1">
      <c r="B81" s="55" t="s">
        <v>228</v>
      </c>
      <c r="C81" s="55"/>
      <c r="D81" s="92"/>
      <c r="E81" s="92"/>
      <c r="F81" s="92"/>
      <c r="G81" s="92"/>
      <c r="H81" s="92"/>
      <c r="I81" s="55"/>
      <c r="J81" s="55"/>
      <c r="K81" s="92"/>
      <c r="L81" s="92"/>
    </row>
    <row r="82" spans="2:12" ht="19" outlineLevel="1">
      <c r="B82" s="65" t="str">
        <f t="array" ref="B82:L87">TRANSPOSE(Inventory!AF106:AK117)</f>
        <v>Naturrasen, bodennah, 7420 m2, 480 h</v>
      </c>
      <c r="C82" s="65">
        <v>36300</v>
      </c>
      <c r="D82" s="65">
        <v>10700</v>
      </c>
      <c r="E82" s="65">
        <v>20400</v>
      </c>
      <c r="F82" s="65">
        <v>19100</v>
      </c>
      <c r="G82" s="65">
        <v>7670</v>
      </c>
      <c r="H82" s="65">
        <v>28800</v>
      </c>
      <c r="I82" s="65">
        <v>0</v>
      </c>
      <c r="J82" s="65">
        <v>1270</v>
      </c>
      <c r="K82" s="65">
        <v>0</v>
      </c>
      <c r="L82" s="65">
        <v>124000</v>
      </c>
    </row>
    <row r="83" spans="2:12" ht="19" outlineLevel="1">
      <c r="B83" s="65" t="str">
        <v>Naturrasen, Dränschichtbauweise, 7420 m2, 800 h</v>
      </c>
      <c r="C83" s="65">
        <v>36800</v>
      </c>
      <c r="D83" s="65">
        <v>6440</v>
      </c>
      <c r="E83" s="65">
        <v>12200</v>
      </c>
      <c r="F83" s="65">
        <v>11400</v>
      </c>
      <c r="G83" s="65">
        <v>4600</v>
      </c>
      <c r="H83" s="65">
        <v>17300</v>
      </c>
      <c r="I83" s="65">
        <v>0</v>
      </c>
      <c r="J83" s="65">
        <v>4260</v>
      </c>
      <c r="K83" s="65">
        <v>0</v>
      </c>
      <c r="L83" s="65">
        <v>93000</v>
      </c>
    </row>
    <row r="84" spans="2:12" ht="19" hidden="1" outlineLevel="2">
      <c r="B84" s="65" t="str">
        <v>*Hybridrasen, 7420 m2, 1000 h</v>
      </c>
      <c r="C84" s="65">
        <v>34400</v>
      </c>
      <c r="D84" s="65">
        <v>6100</v>
      </c>
      <c r="E84" s="65">
        <v>9780</v>
      </c>
      <c r="F84" s="65">
        <v>9150</v>
      </c>
      <c r="G84" s="65">
        <v>3680</v>
      </c>
      <c r="H84" s="65">
        <v>13800</v>
      </c>
      <c r="I84" s="65">
        <v>0</v>
      </c>
      <c r="J84" s="65">
        <v>5540</v>
      </c>
      <c r="K84" s="65">
        <v>0</v>
      </c>
      <c r="L84" s="65">
        <v>82500</v>
      </c>
    </row>
    <row r="85" spans="2:12" ht="19" outlineLevel="1" collapsed="1">
      <c r="B85" s="65" t="str">
        <v>Kunststoffrasen, unverfüllt, 7420 m2, 1600 h</v>
      </c>
      <c r="C85" s="65">
        <v>36800</v>
      </c>
      <c r="D85" s="65">
        <v>22900</v>
      </c>
      <c r="E85" s="65">
        <v>0</v>
      </c>
      <c r="F85" s="65">
        <v>0</v>
      </c>
      <c r="G85" s="65">
        <v>0</v>
      </c>
      <c r="H85" s="65">
        <v>522</v>
      </c>
      <c r="I85" s="65">
        <v>0</v>
      </c>
      <c r="J85" s="65">
        <v>12200</v>
      </c>
      <c r="K85" s="65">
        <v>12600</v>
      </c>
      <c r="L85" s="65">
        <v>85100</v>
      </c>
    </row>
    <row r="86" spans="2:12" s="42" customFormat="1" ht="19" outlineLevel="1">
      <c r="B86" s="65" t="str">
        <v>Kunststoffrasen, verfüllt, 7420 m2, 1600 h</v>
      </c>
      <c r="C86" s="65">
        <v>39300</v>
      </c>
      <c r="D86" s="65">
        <v>36500</v>
      </c>
      <c r="E86" s="65">
        <v>0</v>
      </c>
      <c r="F86" s="65">
        <v>0</v>
      </c>
      <c r="G86" s="65">
        <v>0</v>
      </c>
      <c r="H86" s="65">
        <v>522</v>
      </c>
      <c r="I86" s="65">
        <v>7190</v>
      </c>
      <c r="J86" s="65">
        <v>14800</v>
      </c>
      <c r="K86" s="65">
        <v>20600</v>
      </c>
      <c r="L86" s="65">
        <v>119000</v>
      </c>
    </row>
    <row r="87" spans="2:12" ht="19" outlineLevel="1">
      <c r="B87" s="125" t="str">
        <v>Kunststoffrasen, verfüllt mit Kork, 7420 m2, 1600 h</v>
      </c>
      <c r="C87" s="125">
        <v>36900</v>
      </c>
      <c r="D87" s="125">
        <v>36500</v>
      </c>
      <c r="E87" s="125">
        <v>0</v>
      </c>
      <c r="F87" s="125">
        <v>0</v>
      </c>
      <c r="G87" s="125">
        <v>0</v>
      </c>
      <c r="H87" s="125">
        <v>522</v>
      </c>
      <c r="I87" s="125">
        <v>1260</v>
      </c>
      <c r="J87" s="125">
        <v>14800</v>
      </c>
      <c r="K87" s="125">
        <v>2480</v>
      </c>
      <c r="L87" s="125">
        <v>92400</v>
      </c>
    </row>
    <row r="88" spans="2:12" ht="59" customHeight="1" outlineLevel="1">
      <c r="B88" s="55" t="str">
        <f>C4&amp;" pro Fläche und Jahr"</f>
        <v>Gesamtumweltbelastung in UBP pro Fläche und Jahr</v>
      </c>
      <c r="C88" s="138" t="s">
        <v>221</v>
      </c>
      <c r="D88" s="138" t="s">
        <v>157</v>
      </c>
      <c r="E88" s="138" t="s">
        <v>309</v>
      </c>
      <c r="F88" s="138" t="s">
        <v>226</v>
      </c>
      <c r="G88" s="138" t="s">
        <v>227</v>
      </c>
      <c r="H88" s="138" t="s">
        <v>223</v>
      </c>
      <c r="I88" s="138" t="s">
        <v>222</v>
      </c>
      <c r="J88" s="138" t="s">
        <v>224</v>
      </c>
      <c r="K88" s="138" t="s">
        <v>439</v>
      </c>
      <c r="L88" s="138" t="s">
        <v>9</v>
      </c>
    </row>
    <row r="89" spans="2:12" ht="19" outlineLevel="1">
      <c r="B89" s="55" t="s">
        <v>307</v>
      </c>
      <c r="C89" s="55"/>
      <c r="D89" s="92"/>
      <c r="E89" s="92"/>
      <c r="F89" s="92"/>
      <c r="G89" s="92"/>
      <c r="H89" s="92"/>
      <c r="I89" s="55"/>
      <c r="J89" s="55"/>
      <c r="K89" s="92"/>
      <c r="L89" s="92"/>
    </row>
    <row r="90" spans="2:12" ht="19" outlineLevel="1">
      <c r="B90" s="124" t="str">
        <f t="array" ref="B90:L95">TRANSPOSE(Inventory!Z92:AE102)</f>
        <v>Naturrasen, bodennah, 7420 m2</v>
      </c>
      <c r="C90" s="124">
        <v>17400000</v>
      </c>
      <c r="D90" s="124">
        <v>5150000</v>
      </c>
      <c r="E90" s="124">
        <v>9780000</v>
      </c>
      <c r="F90" s="124">
        <v>9150000</v>
      </c>
      <c r="G90" s="124">
        <v>3680000</v>
      </c>
      <c r="H90" s="124">
        <v>13800000</v>
      </c>
      <c r="I90" s="124">
        <v>0</v>
      </c>
      <c r="J90" s="124">
        <v>611000</v>
      </c>
      <c r="K90" s="124">
        <v>0</v>
      </c>
      <c r="L90" s="124">
        <v>59571000</v>
      </c>
    </row>
    <row r="91" spans="2:12" ht="19" outlineLevel="1">
      <c r="B91" s="65" t="str">
        <v>Naturrasen, Dränschichtbauweise, 7420 m2</v>
      </c>
      <c r="C91" s="65">
        <v>29400000</v>
      </c>
      <c r="D91" s="65">
        <v>5150000</v>
      </c>
      <c r="E91" s="65">
        <v>9780000</v>
      </c>
      <c r="F91" s="65">
        <v>9150000</v>
      </c>
      <c r="G91" s="65">
        <v>3680000</v>
      </c>
      <c r="H91" s="65">
        <v>13800000</v>
      </c>
      <c r="I91" s="65">
        <v>0</v>
      </c>
      <c r="J91" s="65">
        <v>3410000</v>
      </c>
      <c r="K91" s="65">
        <v>0</v>
      </c>
      <c r="L91" s="65">
        <v>74370000</v>
      </c>
    </row>
    <row r="92" spans="2:12" ht="19" hidden="1" outlineLevel="2">
      <c r="B92" s="65" t="str">
        <v>*Hybridrasen, 7420 m2</v>
      </c>
      <c r="C92" s="65">
        <v>34400000</v>
      </c>
      <c r="D92" s="65">
        <v>6100000</v>
      </c>
      <c r="E92" s="65">
        <v>9780000</v>
      </c>
      <c r="F92" s="65">
        <v>9150000</v>
      </c>
      <c r="G92" s="65">
        <v>3680000</v>
      </c>
      <c r="H92" s="65">
        <v>13800000</v>
      </c>
      <c r="I92" s="65">
        <v>0</v>
      </c>
      <c r="J92" s="65">
        <v>5540000</v>
      </c>
      <c r="K92" s="65">
        <v>0</v>
      </c>
      <c r="L92" s="65">
        <v>82450000</v>
      </c>
    </row>
    <row r="93" spans="2:12" ht="19" outlineLevel="1" collapsed="1">
      <c r="B93" s="65" t="str">
        <v>Kunststoffrasen, unverfüllt, 7420 m2</v>
      </c>
      <c r="C93" s="65">
        <v>58900000</v>
      </c>
      <c r="D93" s="65">
        <v>36700000</v>
      </c>
      <c r="E93" s="65">
        <v>0</v>
      </c>
      <c r="F93" s="65">
        <v>0</v>
      </c>
      <c r="G93" s="65">
        <v>0</v>
      </c>
      <c r="H93" s="65">
        <v>835000</v>
      </c>
      <c r="I93" s="65">
        <v>0</v>
      </c>
      <c r="J93" s="65">
        <v>19500000</v>
      </c>
      <c r="K93" s="65">
        <v>20200000</v>
      </c>
      <c r="L93" s="65">
        <v>136135000</v>
      </c>
    </row>
    <row r="94" spans="2:12" ht="19" outlineLevel="1">
      <c r="B94" s="65" t="str">
        <v>Kunststoffrasen, verfüllt, 7420 m2</v>
      </c>
      <c r="C94" s="65">
        <v>62900000</v>
      </c>
      <c r="D94" s="65">
        <v>58400000</v>
      </c>
      <c r="E94" s="65">
        <v>0</v>
      </c>
      <c r="F94" s="65">
        <v>0</v>
      </c>
      <c r="G94" s="65">
        <v>0</v>
      </c>
      <c r="H94" s="65">
        <v>835000</v>
      </c>
      <c r="I94" s="65">
        <v>11500000</v>
      </c>
      <c r="J94" s="65">
        <v>23700000</v>
      </c>
      <c r="K94" s="65">
        <v>33000000</v>
      </c>
      <c r="L94" s="65">
        <v>190335000</v>
      </c>
    </row>
    <row r="95" spans="2:12" ht="19" outlineLevel="1">
      <c r="B95" s="125" t="str">
        <v>Kunststoffrasen, verfüllt mit Kork, 7420 m2</v>
      </c>
      <c r="C95" s="125">
        <v>59000000</v>
      </c>
      <c r="D95" s="125">
        <v>58400000</v>
      </c>
      <c r="E95" s="125">
        <v>0</v>
      </c>
      <c r="F95" s="125">
        <v>0</v>
      </c>
      <c r="G95" s="125">
        <v>0</v>
      </c>
      <c r="H95" s="125">
        <v>835000</v>
      </c>
      <c r="I95" s="125">
        <v>2010000</v>
      </c>
      <c r="J95" s="125">
        <v>23700000</v>
      </c>
      <c r="K95" s="125">
        <v>3960000</v>
      </c>
      <c r="L95" s="125">
        <v>147905000</v>
      </c>
    </row>
    <row r="96" spans="2:12" ht="19" outlineLevel="1">
      <c r="B96" s="55" t="s">
        <v>228</v>
      </c>
      <c r="C96" s="55"/>
      <c r="D96" s="92"/>
      <c r="E96" s="92"/>
      <c r="F96" s="92"/>
      <c r="G96" s="92"/>
      <c r="H96" s="92"/>
      <c r="I96" s="55"/>
      <c r="J96" s="55"/>
      <c r="K96" s="92"/>
      <c r="L96" s="92"/>
    </row>
    <row r="97" spans="2:12" ht="19" outlineLevel="1">
      <c r="B97" s="124" t="str">
        <f t="array" ref="B97:L102">TRANSPOSE(Inventory!AF92:AK102)</f>
        <v>Naturrasen, bodennah, 7420 m2</v>
      </c>
      <c r="C97" s="124">
        <v>17400000</v>
      </c>
      <c r="D97" s="124">
        <v>5150000</v>
      </c>
      <c r="E97" s="124">
        <v>9780000</v>
      </c>
      <c r="F97" s="124">
        <v>9150000</v>
      </c>
      <c r="G97" s="124">
        <v>3680000</v>
      </c>
      <c r="H97" s="124">
        <v>13800000</v>
      </c>
      <c r="I97" s="124">
        <v>0</v>
      </c>
      <c r="J97" s="124">
        <v>611000</v>
      </c>
      <c r="K97" s="124">
        <v>0</v>
      </c>
      <c r="L97" s="124">
        <v>59571000</v>
      </c>
    </row>
    <row r="98" spans="2:12" ht="19" outlineLevel="1">
      <c r="B98" s="65" t="str">
        <v>Naturrasen, Dränschichtbauweise, 7420 m2</v>
      </c>
      <c r="C98" s="65">
        <v>29400000</v>
      </c>
      <c r="D98" s="65">
        <v>5150000</v>
      </c>
      <c r="E98" s="65">
        <v>9780000</v>
      </c>
      <c r="F98" s="65">
        <v>9150000</v>
      </c>
      <c r="G98" s="65">
        <v>3680000</v>
      </c>
      <c r="H98" s="65">
        <v>13800000</v>
      </c>
      <c r="I98" s="65">
        <v>0</v>
      </c>
      <c r="J98" s="65">
        <v>3410000</v>
      </c>
      <c r="K98" s="65">
        <v>0</v>
      </c>
      <c r="L98" s="65">
        <v>74370000</v>
      </c>
    </row>
    <row r="99" spans="2:12" ht="19" hidden="1" outlineLevel="2">
      <c r="B99" s="65" t="str">
        <v>*Hybridrasen, 7420 m2</v>
      </c>
      <c r="C99" s="65">
        <v>34400000</v>
      </c>
      <c r="D99" s="65">
        <v>6100000</v>
      </c>
      <c r="E99" s="65">
        <v>9780000</v>
      </c>
      <c r="F99" s="65">
        <v>9150000</v>
      </c>
      <c r="G99" s="65">
        <v>3680000</v>
      </c>
      <c r="H99" s="65">
        <v>13800000</v>
      </c>
      <c r="I99" s="65">
        <v>0</v>
      </c>
      <c r="J99" s="65">
        <v>5540000</v>
      </c>
      <c r="K99" s="65">
        <v>0</v>
      </c>
      <c r="L99" s="65">
        <v>82450000</v>
      </c>
    </row>
    <row r="100" spans="2:12" ht="19" outlineLevel="1" collapsed="1">
      <c r="B100" s="65" t="str">
        <v>Kunststoffrasen, unverfüllt, 7420 m2</v>
      </c>
      <c r="C100" s="65">
        <v>58900000</v>
      </c>
      <c r="D100" s="65">
        <v>36700000</v>
      </c>
      <c r="E100" s="65">
        <v>0</v>
      </c>
      <c r="F100" s="65">
        <v>0</v>
      </c>
      <c r="G100" s="65">
        <v>0</v>
      </c>
      <c r="H100" s="65">
        <v>835000</v>
      </c>
      <c r="I100" s="65">
        <v>0</v>
      </c>
      <c r="J100" s="65">
        <v>19500000</v>
      </c>
      <c r="K100" s="65">
        <v>20200000</v>
      </c>
      <c r="L100" s="65">
        <v>136135000</v>
      </c>
    </row>
    <row r="101" spans="2:12" ht="19" outlineLevel="1">
      <c r="B101" s="65" t="str">
        <v>Kunststoffrasen, verfüllt, 7420 m2</v>
      </c>
      <c r="C101" s="65">
        <v>62900000</v>
      </c>
      <c r="D101" s="65">
        <v>58400000</v>
      </c>
      <c r="E101" s="65">
        <v>0</v>
      </c>
      <c r="F101" s="65">
        <v>0</v>
      </c>
      <c r="G101" s="65">
        <v>0</v>
      </c>
      <c r="H101" s="65">
        <v>835000</v>
      </c>
      <c r="I101" s="65">
        <v>11500000</v>
      </c>
      <c r="J101" s="65">
        <v>23700000</v>
      </c>
      <c r="K101" s="65">
        <v>33000000</v>
      </c>
      <c r="L101" s="65">
        <v>190335000</v>
      </c>
    </row>
    <row r="102" spans="2:12" ht="19" outlineLevel="1">
      <c r="B102" s="125" t="str">
        <v>Kunststoffrasen, verfüllt mit Kork, 7420 m2</v>
      </c>
      <c r="C102" s="125">
        <v>59000000</v>
      </c>
      <c r="D102" s="125">
        <v>58400000</v>
      </c>
      <c r="E102" s="125">
        <v>0</v>
      </c>
      <c r="F102" s="125">
        <v>0</v>
      </c>
      <c r="G102" s="125">
        <v>0</v>
      </c>
      <c r="H102" s="125">
        <v>835000</v>
      </c>
      <c r="I102" s="125">
        <v>2010000</v>
      </c>
      <c r="J102" s="125">
        <v>23700000</v>
      </c>
      <c r="K102" s="125">
        <v>3960000</v>
      </c>
      <c r="L102" s="125">
        <v>147905000</v>
      </c>
    </row>
    <row r="103" spans="2:12" outlineLevel="1"/>
  </sheetData>
  <sheetProtection sheet="1" objects="1" scenarios="1"/>
  <protectedRanges>
    <protectedRange sqref="C4 M9 M11:M12 D14:E15 M14:M15 D18:E18 M18 M20 G16:H16 D11:H12 D9:H9 D20:H20" name="Bereich1"/>
  </protectedRanges>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Dropdown!$A$9:$A$21</xm:f>
          </x14:formula1>
          <xm:sqref>C4</xm:sqref>
        </x14:dataValidation>
        <x14:dataValidation type="list" allowBlank="1" showInputMessage="1" showErrorMessage="1" xr:uid="{00000000-0002-0000-0100-000000000000}">
          <x14:formula1>
            <xm:f>Dropdown!$A$3:$A$6</xm:f>
          </x14:formula1>
          <xm:sqref>D18:E18 M18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F9B6D-F858-453E-8204-F24D065326D4}">
  <dimension ref="B2:L36"/>
  <sheetViews>
    <sheetView workbookViewId="0"/>
  </sheetViews>
  <sheetFormatPr baseColWidth="10" defaultRowHeight="13"/>
  <cols>
    <col min="1" max="1" width="4" style="42" customWidth="1"/>
    <col min="2" max="3" width="11.1640625" style="42" customWidth="1"/>
    <col min="4" max="16384" width="10.83203125" style="42"/>
  </cols>
  <sheetData>
    <row r="2" spans="2:12" ht="28">
      <c r="B2" s="142" t="s">
        <v>363</v>
      </c>
      <c r="C2" s="45"/>
      <c r="D2" s="45"/>
      <c r="E2" s="45"/>
      <c r="F2" s="45"/>
      <c r="G2" s="45"/>
      <c r="H2" s="45"/>
      <c r="I2" s="45"/>
      <c r="J2" s="45"/>
      <c r="K2" s="45"/>
      <c r="L2" s="45"/>
    </row>
    <row r="35" spans="2:2">
      <c r="B35" s="42" t="s">
        <v>361</v>
      </c>
    </row>
    <row r="36" spans="2:2">
      <c r="B36" s="134" t="s">
        <v>362</v>
      </c>
    </row>
  </sheetData>
  <sheetProtection algorithmName="SHA-512" hashValue="MzsdCB0wJLR6aPg2LT1kp26kCr6OwjmR7l7icfTFtmN3CkC6S+h0ArqXE/GYKm48l98toBIKq/xYsvXFoyBNPQ==" saltValue="IDURKlA5gndW1s2tu/hEhw==" spinCount="100000" sheet="1" objects="1" scenarios="1"/>
  <hyperlinks>
    <hyperlink ref="B36" r:id="rId1" xr:uid="{B8417CD8-3427-4F66-B39A-6CE8005ACAE2}"/>
  </hyperlinks>
  <pageMargins left="0.7" right="0.7" top="0.78740157499999996" bottom="0.78740157499999996" header="0.3" footer="0.3"/>
  <pageSetup paperSize="9" orientation="portrait" horizontalDpi="90" verticalDpi="9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55"/>
  <sheetViews>
    <sheetView topLeftCell="O79" zoomScaleNormal="100" workbookViewId="0">
      <selection activeCell="Y106" sqref="Y106:AE116"/>
    </sheetView>
  </sheetViews>
  <sheetFormatPr baseColWidth="10" defaultColWidth="11.5" defaultRowHeight="13" outlineLevelRow="1" outlineLevelCol="2"/>
  <cols>
    <col min="1" max="1" width="10.6640625" bestFit="1" customWidth="1"/>
    <col min="2" max="3" width="2.6640625" bestFit="1" customWidth="1"/>
    <col min="4" max="4" width="66.5" customWidth="1"/>
    <col min="5" max="5" width="11.5" customWidth="1"/>
    <col min="6" max="6" width="11.5" style="30" customWidth="1"/>
    <col min="7" max="7" width="4" style="30" customWidth="1"/>
    <col min="8" max="8" width="4" customWidth="1"/>
    <col min="9" max="9" width="7" customWidth="1"/>
    <col min="10" max="10" width="12.33203125" customWidth="1" outlineLevel="1"/>
    <col min="11" max="21" width="12" customWidth="1" outlineLevel="1"/>
    <col min="22" max="22" width="20.6640625" style="22" customWidth="1"/>
    <col min="23" max="24" width="18.5" customWidth="1"/>
    <col min="26" max="27" width="18.5" style="101" customWidth="1"/>
    <col min="28" max="28" width="18.5" style="101" hidden="1" customWidth="1" outlineLevel="1"/>
    <col min="29" max="29" width="18.5" style="101" customWidth="1" collapsed="1"/>
    <col min="30" max="31" width="18.5" style="101" customWidth="1"/>
    <col min="32" max="33" width="18.5" style="95" customWidth="1" outlineLevel="1"/>
    <col min="34" max="34" width="18.5" style="95" hidden="1" customWidth="1" outlineLevel="2"/>
    <col min="35" max="35" width="18.5" style="95" customWidth="1" outlineLevel="1" collapsed="1"/>
    <col min="36" max="37" width="18.5" style="95" customWidth="1" outlineLevel="1"/>
  </cols>
  <sheetData>
    <row r="1" spans="1:37">
      <c r="A1" s="2"/>
      <c r="B1" s="1"/>
      <c r="C1" s="1"/>
      <c r="D1" s="3"/>
      <c r="E1" s="1"/>
      <c r="F1" s="28"/>
      <c r="G1" s="28"/>
      <c r="H1" s="1"/>
      <c r="I1" s="1"/>
      <c r="J1" s="1"/>
      <c r="K1" s="1"/>
      <c r="L1" s="1"/>
      <c r="M1" s="1"/>
      <c r="N1" s="1"/>
      <c r="O1" s="1"/>
      <c r="P1" s="1"/>
      <c r="Q1" s="1"/>
      <c r="R1" s="1"/>
      <c r="S1" s="1"/>
      <c r="T1" s="1"/>
      <c r="U1" s="1"/>
      <c r="V1" s="1"/>
      <c r="W1" s="4"/>
      <c r="X1" s="4" t="s">
        <v>214</v>
      </c>
      <c r="Z1" s="99" t="s">
        <v>199</v>
      </c>
      <c r="AA1" s="99"/>
      <c r="AB1" s="99"/>
      <c r="AC1" s="99"/>
      <c r="AD1" s="99"/>
      <c r="AE1" s="99"/>
      <c r="AF1" s="93" t="s">
        <v>198</v>
      </c>
      <c r="AG1" s="93"/>
      <c r="AH1" s="93"/>
      <c r="AI1" s="93"/>
      <c r="AJ1" s="93"/>
      <c r="AK1" s="93"/>
    </row>
    <row r="2" spans="1:37">
      <c r="A2" s="5"/>
      <c r="B2" s="5"/>
      <c r="C2" s="5"/>
      <c r="D2" s="5"/>
      <c r="E2" s="5"/>
      <c r="F2" s="5"/>
      <c r="G2" s="5"/>
      <c r="H2" s="5"/>
      <c r="I2" s="5"/>
      <c r="J2" s="5"/>
      <c r="K2" s="5"/>
      <c r="L2" s="5"/>
      <c r="M2" s="5"/>
      <c r="N2" s="5"/>
      <c r="O2" s="5"/>
      <c r="P2" s="5"/>
      <c r="Q2" s="5"/>
      <c r="R2" s="5"/>
      <c r="S2" s="5"/>
      <c r="T2" s="5"/>
      <c r="U2" s="5"/>
      <c r="V2" s="21"/>
      <c r="W2" s="6"/>
      <c r="X2" s="6"/>
      <c r="Z2" s="99" t="str">
        <f>INDEX(Dropdown!$B:$B,MATCH(Kennwertmodell!$C4,Dropdown!$A:$A,0))</f>
        <v>UBP-total</v>
      </c>
      <c r="AA2" s="99" t="str">
        <f>INDEX(Dropdown!$B:$B,MATCH(Kennwertmodell!$C4,Dropdown!$A:$A,0))</f>
        <v>UBP-total</v>
      </c>
      <c r="AB2" s="99" t="str">
        <f>INDEX(Dropdown!$B:$B,MATCH(Kennwertmodell!$C4,Dropdown!$A:$A,0))</f>
        <v>UBP-total</v>
      </c>
      <c r="AC2" s="99" t="str">
        <f>INDEX(Dropdown!$B:$B,MATCH(Kennwertmodell!$C4,Dropdown!$A:$A,0))</f>
        <v>UBP-total</v>
      </c>
      <c r="AD2" s="99" t="str">
        <f>INDEX(Dropdown!$B:$B,MATCH(Kennwertmodell!$C4,Dropdown!$A:$A,0))</f>
        <v>UBP-total</v>
      </c>
      <c r="AE2" s="99" t="str">
        <f>INDEX(Dropdown!$B:$B,MATCH(Kennwertmodell!$C4,Dropdown!$A:$A,0))</f>
        <v>UBP-total</v>
      </c>
      <c r="AF2" s="93" t="str">
        <f>INDEX(Dropdown!$B:$B,MATCH(Kennwertmodell!$C4,Dropdown!$A:$A,0))</f>
        <v>UBP-total</v>
      </c>
      <c r="AG2" s="93" t="str">
        <f>INDEX(Dropdown!$B:$B,MATCH(Kennwertmodell!$C4,Dropdown!$A:$A,0))</f>
        <v>UBP-total</v>
      </c>
      <c r="AH2" s="93" t="str">
        <f>INDEX(Dropdown!$B:$B,MATCH(Kennwertmodell!$C4,Dropdown!$A:$A,0))</f>
        <v>UBP-total</v>
      </c>
      <c r="AI2" s="93" t="str">
        <f>INDEX(Dropdown!$B:$B,MATCH(Kennwertmodell!$C4,Dropdown!$A:$A,0))</f>
        <v>UBP-total</v>
      </c>
      <c r="AJ2" s="93" t="str">
        <f>INDEX(Dropdown!$B:$B,MATCH(Kennwertmodell!$C4,Dropdown!$A:$A,0))</f>
        <v>UBP-total</v>
      </c>
      <c r="AK2" s="93" t="str">
        <f>INDEX(Dropdown!$B:$B,MATCH(Kennwertmodell!$C4,Dropdown!$A:$A,0))</f>
        <v>UBP-total</v>
      </c>
    </row>
    <row r="3" spans="1:37" s="70" customFormat="1" ht="83.5" customHeight="1">
      <c r="A3" s="5"/>
      <c r="B3" s="9"/>
      <c r="C3" s="9"/>
      <c r="D3" s="7" t="s">
        <v>169</v>
      </c>
      <c r="E3" s="9"/>
      <c r="F3" s="9"/>
      <c r="G3" s="9"/>
      <c r="H3" s="9"/>
      <c r="I3" s="9"/>
      <c r="J3" s="18" t="s">
        <v>111</v>
      </c>
      <c r="K3" s="15" t="s">
        <v>112</v>
      </c>
      <c r="L3" s="15" t="s">
        <v>113</v>
      </c>
      <c r="M3" s="15" t="s">
        <v>114</v>
      </c>
      <c r="N3" s="15" t="s">
        <v>115</v>
      </c>
      <c r="O3" s="15" t="s">
        <v>366</v>
      </c>
      <c r="P3" s="18" t="s">
        <v>111</v>
      </c>
      <c r="Q3" s="15" t="s">
        <v>112</v>
      </c>
      <c r="R3" s="15" t="s">
        <v>113</v>
      </c>
      <c r="S3" s="15" t="s">
        <v>114</v>
      </c>
      <c r="T3" s="15" t="s">
        <v>115</v>
      </c>
      <c r="U3" s="15" t="s">
        <v>366</v>
      </c>
      <c r="V3" s="18" t="s">
        <v>3</v>
      </c>
      <c r="W3" s="7"/>
      <c r="X3" s="7"/>
      <c r="Z3" s="100" t="s">
        <v>111</v>
      </c>
      <c r="AA3" s="100" t="s">
        <v>112</v>
      </c>
      <c r="AB3" s="100" t="s">
        <v>113</v>
      </c>
      <c r="AC3" s="100" t="s">
        <v>114</v>
      </c>
      <c r="AD3" s="100" t="s">
        <v>115</v>
      </c>
      <c r="AE3" s="100" t="s">
        <v>366</v>
      </c>
      <c r="AF3" s="94" t="s">
        <v>111</v>
      </c>
      <c r="AG3" s="94" t="s">
        <v>112</v>
      </c>
      <c r="AH3" s="94" t="s">
        <v>113</v>
      </c>
      <c r="AI3" s="94" t="s">
        <v>114</v>
      </c>
      <c r="AJ3" s="94" t="s">
        <v>115</v>
      </c>
      <c r="AK3" s="94" t="s">
        <v>366</v>
      </c>
    </row>
    <row r="4" spans="1:37">
      <c r="A4" s="8"/>
      <c r="B4" s="7"/>
      <c r="C4" s="7"/>
      <c r="D4" s="7" t="s">
        <v>1</v>
      </c>
      <c r="E4" s="7"/>
      <c r="F4" s="7"/>
      <c r="G4" s="7"/>
      <c r="H4" s="7"/>
      <c r="I4" s="7"/>
      <c r="J4" s="18" t="s">
        <v>6</v>
      </c>
      <c r="K4" s="15" t="s">
        <v>6</v>
      </c>
      <c r="L4" s="15" t="s">
        <v>6</v>
      </c>
      <c r="M4" s="15" t="s">
        <v>6</v>
      </c>
      <c r="N4" s="15" t="s">
        <v>6</v>
      </c>
      <c r="O4" s="15" t="s">
        <v>6</v>
      </c>
      <c r="P4" s="18" t="s">
        <v>6</v>
      </c>
      <c r="Q4" s="15" t="s">
        <v>6</v>
      </c>
      <c r="R4" s="15" t="s">
        <v>6</v>
      </c>
      <c r="S4" s="15" t="s">
        <v>6</v>
      </c>
      <c r="T4" s="15" t="s">
        <v>6</v>
      </c>
      <c r="U4" s="15" t="s">
        <v>6</v>
      </c>
      <c r="V4" s="20"/>
      <c r="W4" s="4" t="s">
        <v>0</v>
      </c>
      <c r="X4" s="4"/>
    </row>
    <row r="5" spans="1:37">
      <c r="A5" s="8"/>
      <c r="B5" s="7"/>
      <c r="C5" s="7"/>
      <c r="D5" s="7" t="s">
        <v>2</v>
      </c>
      <c r="E5" s="7"/>
      <c r="F5" s="7"/>
      <c r="G5" s="7"/>
      <c r="H5" s="7"/>
      <c r="I5" s="7"/>
      <c r="J5" s="18" t="s">
        <v>7</v>
      </c>
      <c r="K5" s="15" t="s">
        <v>7</v>
      </c>
      <c r="L5" s="15" t="s">
        <v>7</v>
      </c>
      <c r="M5" s="15" t="s">
        <v>7</v>
      </c>
      <c r="N5" s="15" t="s">
        <v>7</v>
      </c>
      <c r="O5" s="15" t="s">
        <v>7</v>
      </c>
      <c r="P5" s="18" t="s">
        <v>7</v>
      </c>
      <c r="Q5" s="15" t="s">
        <v>7</v>
      </c>
      <c r="R5" s="15" t="s">
        <v>7</v>
      </c>
      <c r="S5" s="15" t="s">
        <v>7</v>
      </c>
      <c r="T5" s="15" t="s">
        <v>7</v>
      </c>
      <c r="U5" s="15" t="s">
        <v>7</v>
      </c>
      <c r="V5" s="20"/>
      <c r="W5" s="4"/>
      <c r="X5" s="4"/>
      <c r="Z5" s="102"/>
      <c r="AA5" s="99"/>
      <c r="AB5" s="99"/>
      <c r="AC5" s="99"/>
      <c r="AD5" s="99"/>
      <c r="AE5" s="99"/>
      <c r="AF5" s="96"/>
      <c r="AG5" s="93"/>
      <c r="AH5" s="93"/>
      <c r="AI5" s="93"/>
      <c r="AJ5" s="93"/>
      <c r="AK5" s="93"/>
    </row>
    <row r="6" spans="1:37" ht="13.25" customHeight="1">
      <c r="A6" s="10"/>
      <c r="B6" s="13"/>
      <c r="C6" s="29"/>
      <c r="D6" s="14" t="s">
        <v>116</v>
      </c>
      <c r="E6" s="11" t="s">
        <v>6</v>
      </c>
      <c r="F6" s="29"/>
      <c r="G6" s="29"/>
      <c r="H6" s="12"/>
      <c r="I6" s="11" t="s">
        <v>7</v>
      </c>
      <c r="J6" s="81">
        <f>J$66</f>
        <v>7420</v>
      </c>
      <c r="K6" s="82"/>
      <c r="L6" s="82"/>
      <c r="M6" s="82"/>
      <c r="N6" s="82"/>
      <c r="O6" s="82"/>
      <c r="P6" s="81">
        <f>P$66</f>
        <v>7420</v>
      </c>
      <c r="Q6" s="82"/>
      <c r="R6" s="82"/>
      <c r="S6" s="82"/>
      <c r="T6" s="82"/>
      <c r="U6" s="82"/>
      <c r="V6" s="24"/>
      <c r="W6" s="4"/>
      <c r="X6" s="4"/>
      <c r="Z6" s="102">
        <f>INDEX('Data-SP'!$1:$1048576,MATCH(Z$2,'Data-SP'!$A:$A,0),MATCH($D6,'Data-SP'!$1:$1,0))*P6</f>
        <v>59510071.388106115</v>
      </c>
      <c r="AA6" s="102">
        <f>INDEX('Data-SP'!$1:$1048576,MATCH(AA$2,'Data-SP'!$A:$A,0),MATCH($D6,'Data-SP'!$1:$1,0))*Q6</f>
        <v>0</v>
      </c>
      <c r="AB6" s="102">
        <f>INDEX('Data-SP'!$1:$1048576,MATCH(AB$2,'Data-SP'!$A:$A,0),MATCH($D6,'Data-SP'!$1:$1,0))*R6</f>
        <v>0</v>
      </c>
      <c r="AC6" s="102">
        <f>INDEX('Data-SP'!$1:$1048576,MATCH(AC$2,'Data-SP'!$A:$A,0),MATCH($D6,'Data-SP'!$1:$1,0))*S6</f>
        <v>0</v>
      </c>
      <c r="AD6" s="102">
        <f>INDEX('Data-SP'!$1:$1048576,MATCH(AD$2,'Data-SP'!$A:$A,0),MATCH($D6,'Data-SP'!$1:$1,0))*T6</f>
        <v>0</v>
      </c>
      <c r="AE6" s="102">
        <f>INDEX('Data-SP'!$1:$1048576,MATCH(AE$2,'Data-SP'!$A:$A,0),MATCH($D6,'Data-SP'!$1:$1,0))*U6</f>
        <v>0</v>
      </c>
      <c r="AF6" s="96">
        <f>INDEX('Data-SP'!$1:$1048576,MATCH(AF$2,'Data-SP'!$A:$A,0),MATCH($D6,'Data-SP'!$1:$1,0))*J6</f>
        <v>59510071.388106115</v>
      </c>
      <c r="AG6" s="96">
        <f>INDEX('Data-SP'!$1:$1048576,MATCH(AG$2,'Data-SP'!$A:$A,0),MATCH($D6,'Data-SP'!$1:$1,0))*K6</f>
        <v>0</v>
      </c>
      <c r="AH6" s="96">
        <f>INDEX('Data-SP'!$1:$1048576,MATCH(AH$2,'Data-SP'!$A:$A,0),MATCH($D6,'Data-SP'!$1:$1,0))*L6</f>
        <v>0</v>
      </c>
      <c r="AI6" s="96">
        <f>INDEX('Data-SP'!$1:$1048576,MATCH(AI$2,'Data-SP'!$A:$A,0),MATCH($D6,'Data-SP'!$1:$1,0))*M6</f>
        <v>0</v>
      </c>
      <c r="AJ6" s="96">
        <f>INDEX('Data-SP'!$1:$1048576,MATCH(AJ$2,'Data-SP'!$A:$A,0),MATCH($D6,'Data-SP'!$1:$1,0))*N6</f>
        <v>0</v>
      </c>
      <c r="AK6" s="96">
        <f>INDEX('Data-SP'!$1:$1048576,MATCH(AK$2,'Data-SP'!$A:$A,0),MATCH($D6,'Data-SP'!$1:$1,0))*O6</f>
        <v>0</v>
      </c>
    </row>
    <row r="7" spans="1:37" ht="13.25" customHeight="1">
      <c r="A7" s="10"/>
      <c r="B7" s="13"/>
      <c r="C7" s="29"/>
      <c r="D7" s="14" t="s">
        <v>117</v>
      </c>
      <c r="E7" s="11" t="s">
        <v>6</v>
      </c>
      <c r="F7" s="29"/>
      <c r="G7" s="29"/>
      <c r="H7" s="12"/>
      <c r="I7" s="11" t="s">
        <v>7</v>
      </c>
      <c r="J7" s="81"/>
      <c r="K7" s="82">
        <f>K$66</f>
        <v>7420</v>
      </c>
      <c r="L7" s="82"/>
      <c r="M7" s="82"/>
      <c r="N7" s="82"/>
      <c r="O7" s="82"/>
      <c r="P7" s="81"/>
      <c r="Q7" s="82">
        <f>Q$66</f>
        <v>7420</v>
      </c>
      <c r="R7" s="82"/>
      <c r="S7" s="82"/>
      <c r="T7" s="82"/>
      <c r="U7" s="82"/>
      <c r="V7" s="24"/>
      <c r="W7" s="4"/>
      <c r="X7" s="4"/>
      <c r="Z7" s="102">
        <f>INDEX('Data-SP'!$1:$1048576,MATCH(Z$2,'Data-SP'!$A:$A,0),MATCH($D7,'Data-SP'!$1:$1,0))*P7</f>
        <v>0</v>
      </c>
      <c r="AA7" s="102">
        <f>INDEX('Data-SP'!$1:$1048576,MATCH(AA$2,'Data-SP'!$A:$A,0),MATCH($D7,'Data-SP'!$1:$1,0))*Q7</f>
        <v>74384779.880990118</v>
      </c>
      <c r="AB7" s="102">
        <f>INDEX('Data-SP'!$1:$1048576,MATCH(AB$2,'Data-SP'!$A:$A,0),MATCH($D7,'Data-SP'!$1:$1,0))*R7</f>
        <v>0</v>
      </c>
      <c r="AC7" s="102">
        <f>INDEX('Data-SP'!$1:$1048576,MATCH(AC$2,'Data-SP'!$A:$A,0),MATCH($D7,'Data-SP'!$1:$1,0))*S7</f>
        <v>0</v>
      </c>
      <c r="AD7" s="102">
        <f>INDEX('Data-SP'!$1:$1048576,MATCH(AD$2,'Data-SP'!$A:$A,0),MATCH($D7,'Data-SP'!$1:$1,0))*T7</f>
        <v>0</v>
      </c>
      <c r="AE7" s="102">
        <f>INDEX('Data-SP'!$1:$1048576,MATCH(AE$2,'Data-SP'!$A:$A,0),MATCH($D7,'Data-SP'!$1:$1,0))*U7</f>
        <v>0</v>
      </c>
      <c r="AF7" s="96">
        <f>INDEX('Data-SP'!$1:$1048576,MATCH(AF$2,'Data-SP'!$A:$A,0),MATCH($D7,'Data-SP'!$1:$1,0))*J7</f>
        <v>0</v>
      </c>
      <c r="AG7" s="96">
        <f>INDEX('Data-SP'!$1:$1048576,MATCH(AG$2,'Data-SP'!$A:$A,0),MATCH($D7,'Data-SP'!$1:$1,0))*K7</f>
        <v>74384779.880990118</v>
      </c>
      <c r="AH7" s="96">
        <f>INDEX('Data-SP'!$1:$1048576,MATCH(AH$2,'Data-SP'!$A:$A,0),MATCH($D7,'Data-SP'!$1:$1,0))*L7</f>
        <v>0</v>
      </c>
      <c r="AI7" s="96">
        <f>INDEX('Data-SP'!$1:$1048576,MATCH(AI$2,'Data-SP'!$A:$A,0),MATCH($D7,'Data-SP'!$1:$1,0))*M7</f>
        <v>0</v>
      </c>
      <c r="AJ7" s="96">
        <f>INDEX('Data-SP'!$1:$1048576,MATCH(AJ$2,'Data-SP'!$A:$A,0),MATCH($D7,'Data-SP'!$1:$1,0))*N7</f>
        <v>0</v>
      </c>
      <c r="AK7" s="96">
        <f>INDEX('Data-SP'!$1:$1048576,MATCH(AK$2,'Data-SP'!$A:$A,0),MATCH($D7,'Data-SP'!$1:$1,0))*O7</f>
        <v>0</v>
      </c>
    </row>
    <row r="8" spans="1:37" ht="13.25" customHeight="1">
      <c r="A8" s="10"/>
      <c r="B8" s="13"/>
      <c r="C8" s="29"/>
      <c r="D8" s="14" t="s">
        <v>119</v>
      </c>
      <c r="E8" s="11" t="s">
        <v>6</v>
      </c>
      <c r="F8" s="29"/>
      <c r="G8" s="29"/>
      <c r="H8" s="12"/>
      <c r="I8" s="11" t="s">
        <v>7</v>
      </c>
      <c r="J8" s="83"/>
      <c r="K8" s="84"/>
      <c r="L8" s="84">
        <f>L$66</f>
        <v>7420</v>
      </c>
      <c r="M8" s="84"/>
      <c r="N8" s="84"/>
      <c r="O8" s="84"/>
      <c r="P8" s="83"/>
      <c r="Q8" s="84"/>
      <c r="R8" s="84">
        <f>R$66</f>
        <v>7420</v>
      </c>
      <c r="S8" s="84"/>
      <c r="T8" s="84"/>
      <c r="U8" s="84"/>
      <c r="V8" s="23"/>
      <c r="W8" s="4"/>
      <c r="X8" s="4"/>
      <c r="Z8" s="102">
        <f>INDEX('Data-SP'!$1:$1048576,MATCH(Z$2,'Data-SP'!$A:$A,0),MATCH($D8,'Data-SP'!$1:$1,0))*P8</f>
        <v>0</v>
      </c>
      <c r="AA8" s="102">
        <f>INDEX('Data-SP'!$1:$1048576,MATCH(AA$2,'Data-SP'!$A:$A,0),MATCH($D8,'Data-SP'!$1:$1,0))*Q8</f>
        <v>0</v>
      </c>
      <c r="AB8" s="102">
        <f>INDEX('Data-SP'!$1:$1048576,MATCH(AB$2,'Data-SP'!$A:$A,0),MATCH($D8,'Data-SP'!$1:$1,0))*R8</f>
        <v>82376376.338357359</v>
      </c>
      <c r="AC8" s="102">
        <f>INDEX('Data-SP'!$1:$1048576,MATCH(AC$2,'Data-SP'!$A:$A,0),MATCH($D8,'Data-SP'!$1:$1,0))*S8</f>
        <v>0</v>
      </c>
      <c r="AD8" s="102">
        <f>INDEX('Data-SP'!$1:$1048576,MATCH(AD$2,'Data-SP'!$A:$A,0),MATCH($D8,'Data-SP'!$1:$1,0))*T8</f>
        <v>0</v>
      </c>
      <c r="AE8" s="102">
        <f>INDEX('Data-SP'!$1:$1048576,MATCH(AE$2,'Data-SP'!$A:$A,0),MATCH($D8,'Data-SP'!$1:$1,0))*U8</f>
        <v>0</v>
      </c>
      <c r="AF8" s="96">
        <f>INDEX('Data-SP'!$1:$1048576,MATCH(AF$2,'Data-SP'!$A:$A,0),MATCH($D8,'Data-SP'!$1:$1,0))*J8</f>
        <v>0</v>
      </c>
      <c r="AG8" s="96">
        <f>INDEX('Data-SP'!$1:$1048576,MATCH(AG$2,'Data-SP'!$A:$A,0),MATCH($D8,'Data-SP'!$1:$1,0))*K8</f>
        <v>0</v>
      </c>
      <c r="AH8" s="96">
        <f>INDEX('Data-SP'!$1:$1048576,MATCH(AH$2,'Data-SP'!$A:$A,0),MATCH($D8,'Data-SP'!$1:$1,0))*L8</f>
        <v>82376376.338357359</v>
      </c>
      <c r="AI8" s="96">
        <f>INDEX('Data-SP'!$1:$1048576,MATCH(AI$2,'Data-SP'!$A:$A,0),MATCH($D8,'Data-SP'!$1:$1,0))*M8</f>
        <v>0</v>
      </c>
      <c r="AJ8" s="96">
        <f>INDEX('Data-SP'!$1:$1048576,MATCH(AJ$2,'Data-SP'!$A:$A,0),MATCH($D8,'Data-SP'!$1:$1,0))*N8</f>
        <v>0</v>
      </c>
      <c r="AK8" s="96">
        <f>INDEX('Data-SP'!$1:$1048576,MATCH(AK$2,'Data-SP'!$A:$A,0),MATCH($D8,'Data-SP'!$1:$1,0))*O8</f>
        <v>0</v>
      </c>
    </row>
    <row r="9" spans="1:37" ht="13.25" customHeight="1">
      <c r="A9" s="10"/>
      <c r="B9" s="13"/>
      <c r="C9" s="29"/>
      <c r="D9" s="14" t="s">
        <v>120</v>
      </c>
      <c r="E9" s="11" t="s">
        <v>6</v>
      </c>
      <c r="F9" s="29"/>
      <c r="G9" s="29"/>
      <c r="H9" s="12"/>
      <c r="I9" s="11" t="s">
        <v>7</v>
      </c>
      <c r="J9" s="83"/>
      <c r="K9" s="84"/>
      <c r="L9" s="84"/>
      <c r="M9" s="84">
        <f>M$66</f>
        <v>7420</v>
      </c>
      <c r="N9" s="84"/>
      <c r="O9" s="84"/>
      <c r="P9" s="83"/>
      <c r="Q9" s="84"/>
      <c r="R9" s="84"/>
      <c r="S9" s="84">
        <f>S$66</f>
        <v>7420</v>
      </c>
      <c r="T9" s="84"/>
      <c r="U9" s="84"/>
      <c r="V9" s="23"/>
      <c r="W9" s="4"/>
      <c r="X9" s="4"/>
      <c r="Z9" s="102">
        <f>INDEX('Data-SP'!$1:$1048576,MATCH(Z$2,'Data-SP'!$A:$A,0),MATCH($D9,'Data-SP'!$1:$1,0))*P9</f>
        <v>0</v>
      </c>
      <c r="AA9" s="102">
        <f>INDEX('Data-SP'!$1:$1048576,MATCH(AA$2,'Data-SP'!$A:$A,0),MATCH($D9,'Data-SP'!$1:$1,0))*Q9</f>
        <v>0</v>
      </c>
      <c r="AB9" s="102">
        <f>INDEX('Data-SP'!$1:$1048576,MATCH(AB$2,'Data-SP'!$A:$A,0),MATCH($D9,'Data-SP'!$1:$1,0))*R9</f>
        <v>0</v>
      </c>
      <c r="AC9" s="102">
        <f>INDEX('Data-SP'!$1:$1048576,MATCH(AC$2,'Data-SP'!$A:$A,0),MATCH($D9,'Data-SP'!$1:$1,0))*S9</f>
        <v>115888974.30138993</v>
      </c>
      <c r="AD9" s="102">
        <f>INDEX('Data-SP'!$1:$1048576,MATCH(AD$2,'Data-SP'!$A:$A,0),MATCH($D9,'Data-SP'!$1:$1,0))*T9</f>
        <v>0</v>
      </c>
      <c r="AE9" s="102">
        <f>INDEX('Data-SP'!$1:$1048576,MATCH(AE$2,'Data-SP'!$A:$A,0),MATCH($D9,'Data-SP'!$1:$1,0))*U9</f>
        <v>0</v>
      </c>
      <c r="AF9" s="96">
        <f>INDEX('Data-SP'!$1:$1048576,MATCH(AF$2,'Data-SP'!$A:$A,0),MATCH($D9,'Data-SP'!$1:$1,0))*J9</f>
        <v>0</v>
      </c>
      <c r="AG9" s="96">
        <f>INDEX('Data-SP'!$1:$1048576,MATCH(AG$2,'Data-SP'!$A:$A,0),MATCH($D9,'Data-SP'!$1:$1,0))*K9</f>
        <v>0</v>
      </c>
      <c r="AH9" s="96">
        <f>INDEX('Data-SP'!$1:$1048576,MATCH(AH$2,'Data-SP'!$A:$A,0),MATCH($D9,'Data-SP'!$1:$1,0))*L9</f>
        <v>0</v>
      </c>
      <c r="AI9" s="96">
        <f>INDEX('Data-SP'!$1:$1048576,MATCH(AI$2,'Data-SP'!$A:$A,0),MATCH($D9,'Data-SP'!$1:$1,0))*M9</f>
        <v>115888974.30138993</v>
      </c>
      <c r="AJ9" s="96">
        <f>INDEX('Data-SP'!$1:$1048576,MATCH(AJ$2,'Data-SP'!$A:$A,0),MATCH($D9,'Data-SP'!$1:$1,0))*N9</f>
        <v>0</v>
      </c>
      <c r="AK9" s="96">
        <f>INDEX('Data-SP'!$1:$1048576,MATCH(AK$2,'Data-SP'!$A:$A,0),MATCH($D9,'Data-SP'!$1:$1,0))*O9</f>
        <v>0</v>
      </c>
    </row>
    <row r="10" spans="1:37" ht="13.25" customHeight="1">
      <c r="A10" s="10"/>
      <c r="B10" s="13"/>
      <c r="C10" s="29"/>
      <c r="D10" s="14" t="s">
        <v>121</v>
      </c>
      <c r="E10" s="11" t="s">
        <v>6</v>
      </c>
      <c r="F10" s="29"/>
      <c r="G10" s="29"/>
      <c r="H10" s="12"/>
      <c r="I10" s="11" t="s">
        <v>7</v>
      </c>
      <c r="J10" s="83"/>
      <c r="K10" s="84"/>
      <c r="L10" s="84"/>
      <c r="M10" s="84"/>
      <c r="N10" s="84">
        <f>N$66</f>
        <v>7420</v>
      </c>
      <c r="O10" s="84"/>
      <c r="P10" s="83"/>
      <c r="Q10" s="84"/>
      <c r="R10" s="84"/>
      <c r="S10" s="84"/>
      <c r="T10" s="84">
        <f>T$66</f>
        <v>7420</v>
      </c>
      <c r="U10" s="84"/>
      <c r="V10" s="23"/>
      <c r="W10" s="4"/>
      <c r="X10" s="4"/>
      <c r="Z10" s="102">
        <f>INDEX('Data-SP'!$1:$1048576,MATCH(Z$2,'Data-SP'!$A:$A,0),MATCH($D10,'Data-SP'!$1:$1,0))*P10</f>
        <v>0</v>
      </c>
      <c r="AA10" s="102">
        <f>INDEX('Data-SP'!$1:$1048576,MATCH(AA$2,'Data-SP'!$A:$A,0),MATCH($D10,'Data-SP'!$1:$1,0))*Q10</f>
        <v>0</v>
      </c>
      <c r="AB10" s="102">
        <f>INDEX('Data-SP'!$1:$1048576,MATCH(AB$2,'Data-SP'!$A:$A,0),MATCH($D10,'Data-SP'!$1:$1,0))*R10</f>
        <v>0</v>
      </c>
      <c r="AC10" s="102">
        <f>INDEX('Data-SP'!$1:$1048576,MATCH(AC$2,'Data-SP'!$A:$A,0),MATCH($D10,'Data-SP'!$1:$1,0))*S10</f>
        <v>0</v>
      </c>
      <c r="AD10" s="102">
        <f>INDEX('Data-SP'!$1:$1048576,MATCH(AD$2,'Data-SP'!$A:$A,0),MATCH($D10,'Data-SP'!$1:$1,0))*T10</f>
        <v>157426724.19875279</v>
      </c>
      <c r="AE10" s="102">
        <f>INDEX('Data-SP'!$1:$1048576,MATCH(AE$2,'Data-SP'!$A:$A,0),MATCH($D10,'Data-SP'!$1:$1,0))*U10</f>
        <v>0</v>
      </c>
      <c r="AF10" s="96">
        <f>INDEX('Data-SP'!$1:$1048576,MATCH(AF$2,'Data-SP'!$A:$A,0),MATCH($D10,'Data-SP'!$1:$1,0))*J10</f>
        <v>0</v>
      </c>
      <c r="AG10" s="96">
        <f>INDEX('Data-SP'!$1:$1048576,MATCH(AG$2,'Data-SP'!$A:$A,0),MATCH($D10,'Data-SP'!$1:$1,0))*K10</f>
        <v>0</v>
      </c>
      <c r="AH10" s="96">
        <f>INDEX('Data-SP'!$1:$1048576,MATCH(AH$2,'Data-SP'!$A:$A,0),MATCH($D10,'Data-SP'!$1:$1,0))*L10</f>
        <v>0</v>
      </c>
      <c r="AI10" s="96">
        <f>INDEX('Data-SP'!$1:$1048576,MATCH(AI$2,'Data-SP'!$A:$A,0),MATCH($D10,'Data-SP'!$1:$1,0))*M10</f>
        <v>0</v>
      </c>
      <c r="AJ10" s="96">
        <f>INDEX('Data-SP'!$1:$1048576,MATCH(AJ$2,'Data-SP'!$A:$A,0),MATCH($D10,'Data-SP'!$1:$1,0))*N10</f>
        <v>157426724.19875279</v>
      </c>
      <c r="AK10" s="96">
        <f>INDEX('Data-SP'!$1:$1048576,MATCH(AK$2,'Data-SP'!$A:$A,0),MATCH($D10,'Data-SP'!$1:$1,0))*O10</f>
        <v>0</v>
      </c>
    </row>
    <row r="11" spans="1:37" ht="13.25" customHeight="1">
      <c r="A11" s="10"/>
      <c r="B11" s="13"/>
      <c r="C11" s="29"/>
      <c r="D11" s="14" t="s">
        <v>434</v>
      </c>
      <c r="E11" s="143" t="s">
        <v>6</v>
      </c>
      <c r="F11" s="29"/>
      <c r="G11" s="29"/>
      <c r="H11" s="12"/>
      <c r="I11" s="143" t="s">
        <v>7</v>
      </c>
      <c r="J11" s="83"/>
      <c r="K11" s="84"/>
      <c r="L11" s="84"/>
      <c r="M11" s="84"/>
      <c r="N11" s="84"/>
      <c r="O11" s="84">
        <f>O$66</f>
        <v>7420</v>
      </c>
      <c r="P11" s="83"/>
      <c r="Q11" s="84"/>
      <c r="R11" s="84"/>
      <c r="S11" s="84"/>
      <c r="T11" s="84"/>
      <c r="U11" s="84">
        <f>U$66</f>
        <v>7420</v>
      </c>
      <c r="V11" s="23"/>
      <c r="W11" s="4"/>
      <c r="X11" s="4"/>
      <c r="Z11" s="102"/>
      <c r="AA11" s="102"/>
      <c r="AB11" s="102"/>
      <c r="AC11" s="102"/>
      <c r="AD11" s="102"/>
      <c r="AE11" s="102">
        <f>INDEX('Data-SP'!$1:$1048576,MATCH(AE$2,'Data-SP'!$A:$A,0),MATCH($D11,'Data-SP'!$1:$1,0))*U11</f>
        <v>143991188.82838956</v>
      </c>
      <c r="AF11" s="96"/>
      <c r="AG11" s="96"/>
      <c r="AH11" s="96"/>
      <c r="AI11" s="96"/>
      <c r="AJ11" s="96">
        <f>INDEX('Data-SP'!$1:$1048576,MATCH(AJ$2,'Data-SP'!$A:$A,0),MATCH($D11,'Data-SP'!$1:$1,0))*N11</f>
        <v>0</v>
      </c>
      <c r="AK11" s="96">
        <f>INDEX('Data-SP'!$1:$1048576,MATCH(AK$2,'Data-SP'!$A:$A,0),MATCH($D11,'Data-SP'!$1:$1,0))*O11</f>
        <v>143991188.82838956</v>
      </c>
    </row>
    <row r="12" spans="1:37">
      <c r="A12" s="71"/>
      <c r="B12" s="34"/>
      <c r="C12" s="34"/>
      <c r="D12" s="17" t="s">
        <v>186</v>
      </c>
      <c r="E12" s="33"/>
      <c r="F12" s="34"/>
      <c r="G12" s="34"/>
      <c r="H12" s="35"/>
      <c r="I12" s="33" t="s">
        <v>5</v>
      </c>
      <c r="J12" s="75">
        <f>J$66</f>
        <v>7420</v>
      </c>
      <c r="K12" s="76"/>
      <c r="L12" s="76"/>
      <c r="M12" s="76"/>
      <c r="N12" s="76"/>
      <c r="O12" s="76"/>
      <c r="P12" s="75">
        <f>P$66</f>
        <v>7420</v>
      </c>
      <c r="Q12" s="76"/>
      <c r="R12" s="76"/>
      <c r="S12" s="76"/>
      <c r="T12" s="76"/>
      <c r="U12" s="76"/>
      <c r="V12" s="25"/>
      <c r="X12" t="s">
        <v>118</v>
      </c>
      <c r="Z12" s="102">
        <f>INDEX('Data-SP'!$1:$1048576,MATCH(Z$2,'Data-SP'!$A:$A,0),MATCH($D12,'Data-SP'!$1:$1,0))*P12</f>
        <v>17358692.815018114</v>
      </c>
      <c r="AA12" s="102">
        <f>INDEX('Data-SP'!$1:$1048576,MATCH(AA$2,'Data-SP'!$A:$A,0),MATCH($D12,'Data-SP'!$1:$1,0))*Q12</f>
        <v>0</v>
      </c>
      <c r="AB12" s="102">
        <f>INDEX('Data-SP'!$1:$1048576,MATCH(AB$2,'Data-SP'!$A:$A,0),MATCH($D12,'Data-SP'!$1:$1,0))*R12</f>
        <v>0</v>
      </c>
      <c r="AC12" s="102">
        <f>INDEX('Data-SP'!$1:$1048576,MATCH(AC$2,'Data-SP'!$A:$A,0),MATCH($D12,'Data-SP'!$1:$1,0))*S12</f>
        <v>0</v>
      </c>
      <c r="AD12" s="102">
        <f>INDEX('Data-SP'!$1:$1048576,MATCH(AD$2,'Data-SP'!$A:$A,0),MATCH($D12,'Data-SP'!$1:$1,0))*T12</f>
        <v>0</v>
      </c>
      <c r="AE12" s="102">
        <f>INDEX('Data-SP'!$1:$1048576,MATCH(AE$2,'Data-SP'!$A:$A,0),MATCH($D12,'Data-SP'!$1:$1,0))*U12</f>
        <v>0</v>
      </c>
      <c r="AF12" s="96">
        <f>INDEX('Data-SP'!$1:$1048576,MATCH(AF$2,'Data-SP'!$A:$A,0),MATCH($D12,'Data-SP'!$1:$1,0))*J12</f>
        <v>17358692.815018114</v>
      </c>
      <c r="AG12" s="96">
        <f>INDEX('Data-SP'!$1:$1048576,MATCH(AG$2,'Data-SP'!$A:$A,0),MATCH($D12,'Data-SP'!$1:$1,0))*K12</f>
        <v>0</v>
      </c>
      <c r="AH12" s="96">
        <f>INDEX('Data-SP'!$1:$1048576,MATCH(AH$2,'Data-SP'!$A:$A,0),MATCH($D12,'Data-SP'!$1:$1,0))*L12</f>
        <v>0</v>
      </c>
      <c r="AI12" s="96">
        <f>INDEX('Data-SP'!$1:$1048576,MATCH(AI$2,'Data-SP'!$A:$A,0),MATCH($D12,'Data-SP'!$1:$1,0))*M12</f>
        <v>0</v>
      </c>
      <c r="AJ12" s="96">
        <f>INDEX('Data-SP'!$1:$1048576,MATCH(AJ$2,'Data-SP'!$A:$A,0),MATCH($D12,'Data-SP'!$1:$1,0))*N12</f>
        <v>0</v>
      </c>
      <c r="AK12" s="96">
        <f>INDEX('Data-SP'!$1:$1048576,MATCH(AK$2,'Data-SP'!$A:$A,0),MATCH($D12,'Data-SP'!$1:$1,0))*O12</f>
        <v>0</v>
      </c>
    </row>
    <row r="13" spans="1:37">
      <c r="A13" s="72"/>
      <c r="B13" s="37"/>
      <c r="C13" s="37"/>
      <c r="D13" s="31" t="s">
        <v>185</v>
      </c>
      <c r="E13" s="36"/>
      <c r="F13" s="37"/>
      <c r="G13" s="37"/>
      <c r="H13" s="38"/>
      <c r="I13" s="36" t="s">
        <v>5</v>
      </c>
      <c r="J13" s="77"/>
      <c r="K13" s="78">
        <f>K$66</f>
        <v>7420</v>
      </c>
      <c r="L13" s="78"/>
      <c r="M13" s="78"/>
      <c r="N13" s="78"/>
      <c r="O13" s="78"/>
      <c r="P13" s="77"/>
      <c r="Q13" s="78">
        <f>Q$66</f>
        <v>7420</v>
      </c>
      <c r="R13" s="78"/>
      <c r="S13" s="78"/>
      <c r="T13" s="78"/>
      <c r="U13" s="78"/>
      <c r="V13" s="19"/>
      <c r="X13" t="s">
        <v>118</v>
      </c>
      <c r="Z13" s="102">
        <f>INDEX('Data-SP'!$1:$1048576,MATCH(Z$2,'Data-SP'!$A:$A,0),MATCH($D13,'Data-SP'!$1:$1,0))*P13</f>
        <v>0</v>
      </c>
      <c r="AA13" s="102">
        <f>INDEX('Data-SP'!$1:$1048576,MATCH(AA$2,'Data-SP'!$A:$A,0),MATCH($D13,'Data-SP'!$1:$1,0))*Q13</f>
        <v>29434608.296123646</v>
      </c>
      <c r="AB13" s="102">
        <f>INDEX('Data-SP'!$1:$1048576,MATCH(AB$2,'Data-SP'!$A:$A,0),MATCH($D13,'Data-SP'!$1:$1,0))*R13</f>
        <v>0</v>
      </c>
      <c r="AC13" s="102">
        <f>INDEX('Data-SP'!$1:$1048576,MATCH(AC$2,'Data-SP'!$A:$A,0),MATCH($D13,'Data-SP'!$1:$1,0))*S13</f>
        <v>0</v>
      </c>
      <c r="AD13" s="102">
        <f>INDEX('Data-SP'!$1:$1048576,MATCH(AD$2,'Data-SP'!$A:$A,0),MATCH($D13,'Data-SP'!$1:$1,0))*T13</f>
        <v>0</v>
      </c>
      <c r="AE13" s="102">
        <f>INDEX('Data-SP'!$1:$1048576,MATCH(AE$2,'Data-SP'!$A:$A,0),MATCH($D13,'Data-SP'!$1:$1,0))*U13</f>
        <v>0</v>
      </c>
      <c r="AF13" s="96">
        <f>INDEX('Data-SP'!$1:$1048576,MATCH(AF$2,'Data-SP'!$A:$A,0),MATCH($D13,'Data-SP'!$1:$1,0))*J13</f>
        <v>0</v>
      </c>
      <c r="AG13" s="96">
        <f>INDEX('Data-SP'!$1:$1048576,MATCH(AG$2,'Data-SP'!$A:$A,0),MATCH($D13,'Data-SP'!$1:$1,0))*K13</f>
        <v>29434608.296123646</v>
      </c>
      <c r="AH13" s="96">
        <f>INDEX('Data-SP'!$1:$1048576,MATCH(AH$2,'Data-SP'!$A:$A,0),MATCH($D13,'Data-SP'!$1:$1,0))*L13</f>
        <v>0</v>
      </c>
      <c r="AI13" s="96">
        <f>INDEX('Data-SP'!$1:$1048576,MATCH(AI$2,'Data-SP'!$A:$A,0),MATCH($D13,'Data-SP'!$1:$1,0))*M13</f>
        <v>0</v>
      </c>
      <c r="AJ13" s="96">
        <f>INDEX('Data-SP'!$1:$1048576,MATCH(AJ$2,'Data-SP'!$A:$A,0),MATCH($D13,'Data-SP'!$1:$1,0))*N13</f>
        <v>0</v>
      </c>
      <c r="AK13" s="96">
        <f>INDEX('Data-SP'!$1:$1048576,MATCH(AK$2,'Data-SP'!$A:$A,0),MATCH($D13,'Data-SP'!$1:$1,0))*O13</f>
        <v>0</v>
      </c>
    </row>
    <row r="14" spans="1:37">
      <c r="A14" s="72" t="s">
        <v>118</v>
      </c>
      <c r="B14" s="37"/>
      <c r="C14" s="37"/>
      <c r="D14" s="31" t="s">
        <v>187</v>
      </c>
      <c r="E14" s="36"/>
      <c r="F14" s="37"/>
      <c r="G14" s="37"/>
      <c r="H14" s="38"/>
      <c r="I14" s="36" t="s">
        <v>5</v>
      </c>
      <c r="J14" s="77"/>
      <c r="K14" s="78"/>
      <c r="L14" s="78">
        <f>L$66</f>
        <v>7420</v>
      </c>
      <c r="M14" s="78"/>
      <c r="N14" s="78"/>
      <c r="O14" s="78"/>
      <c r="P14" s="77"/>
      <c r="Q14" s="78"/>
      <c r="R14" s="78">
        <f>R$66</f>
        <v>7420</v>
      </c>
      <c r="S14" s="78"/>
      <c r="T14" s="78"/>
      <c r="U14" s="78"/>
      <c r="V14" s="19"/>
      <c r="X14" t="s">
        <v>118</v>
      </c>
      <c r="Z14" s="102">
        <f>INDEX('Data-SP'!$1:$1048576,MATCH(Z$2,'Data-SP'!$A:$A,0),MATCH($D14,'Data-SP'!$1:$1,0))*P14</f>
        <v>0</v>
      </c>
      <c r="AA14" s="102">
        <f>INDEX('Data-SP'!$1:$1048576,MATCH(AA$2,'Data-SP'!$A:$A,0),MATCH($D14,'Data-SP'!$1:$1,0))*Q14</f>
        <v>0</v>
      </c>
      <c r="AB14" s="102">
        <f>INDEX('Data-SP'!$1:$1048576,MATCH(AB$2,'Data-SP'!$A:$A,0),MATCH($D14,'Data-SP'!$1:$1,0))*R14</f>
        <v>34357073.837175429</v>
      </c>
      <c r="AC14" s="102">
        <f>INDEX('Data-SP'!$1:$1048576,MATCH(AC$2,'Data-SP'!$A:$A,0),MATCH($D14,'Data-SP'!$1:$1,0))*S14</f>
        <v>0</v>
      </c>
      <c r="AD14" s="102">
        <f>INDEX('Data-SP'!$1:$1048576,MATCH(AD$2,'Data-SP'!$A:$A,0),MATCH($D14,'Data-SP'!$1:$1,0))*T14</f>
        <v>0</v>
      </c>
      <c r="AE14" s="102">
        <f>INDEX('Data-SP'!$1:$1048576,MATCH(AE$2,'Data-SP'!$A:$A,0),MATCH($D14,'Data-SP'!$1:$1,0))*U14</f>
        <v>0</v>
      </c>
      <c r="AF14" s="96">
        <f>INDEX('Data-SP'!$1:$1048576,MATCH(AF$2,'Data-SP'!$A:$A,0),MATCH($D14,'Data-SP'!$1:$1,0))*J14</f>
        <v>0</v>
      </c>
      <c r="AG14" s="96">
        <f>INDEX('Data-SP'!$1:$1048576,MATCH(AG$2,'Data-SP'!$A:$A,0),MATCH($D14,'Data-SP'!$1:$1,0))*K14</f>
        <v>0</v>
      </c>
      <c r="AH14" s="96">
        <f>INDEX('Data-SP'!$1:$1048576,MATCH(AH$2,'Data-SP'!$A:$A,0),MATCH($D14,'Data-SP'!$1:$1,0))*L14</f>
        <v>34357073.837175429</v>
      </c>
      <c r="AI14" s="96">
        <f>INDEX('Data-SP'!$1:$1048576,MATCH(AI$2,'Data-SP'!$A:$A,0),MATCH($D14,'Data-SP'!$1:$1,0))*M14</f>
        <v>0</v>
      </c>
      <c r="AJ14" s="96">
        <f>INDEX('Data-SP'!$1:$1048576,MATCH(AJ$2,'Data-SP'!$A:$A,0),MATCH($D14,'Data-SP'!$1:$1,0))*N14</f>
        <v>0</v>
      </c>
      <c r="AK14" s="96">
        <f>INDEX('Data-SP'!$1:$1048576,MATCH(AK$2,'Data-SP'!$A:$A,0),MATCH($D14,'Data-SP'!$1:$1,0))*O14</f>
        <v>0</v>
      </c>
    </row>
    <row r="15" spans="1:37">
      <c r="A15" s="72"/>
      <c r="B15" s="37"/>
      <c r="C15" s="37"/>
      <c r="D15" s="31" t="s">
        <v>188</v>
      </c>
      <c r="E15" s="36"/>
      <c r="F15" s="37"/>
      <c r="G15" s="37"/>
      <c r="H15" s="38"/>
      <c r="I15" s="36" t="s">
        <v>5</v>
      </c>
      <c r="J15" s="77"/>
      <c r="K15" s="78"/>
      <c r="L15" s="78"/>
      <c r="M15" s="78">
        <f>M$66</f>
        <v>7420</v>
      </c>
      <c r="N15" s="78"/>
      <c r="O15" s="78"/>
      <c r="P15" s="77"/>
      <c r="Q15" s="78"/>
      <c r="R15" s="78"/>
      <c r="S15" s="78">
        <f>S$66</f>
        <v>7420</v>
      </c>
      <c r="T15" s="78"/>
      <c r="U15" s="78"/>
      <c r="V15" s="19"/>
      <c r="X15" t="s">
        <v>118</v>
      </c>
      <c r="Z15" s="102">
        <f>INDEX('Data-SP'!$1:$1048576,MATCH(Z$2,'Data-SP'!$A:$A,0),MATCH($D15,'Data-SP'!$1:$1,0))*P15</f>
        <v>0</v>
      </c>
      <c r="AA15" s="102">
        <f>INDEX('Data-SP'!$1:$1048576,MATCH(AA$2,'Data-SP'!$A:$A,0),MATCH($D15,'Data-SP'!$1:$1,0))*Q15</f>
        <v>0</v>
      </c>
      <c r="AB15" s="102">
        <f>INDEX('Data-SP'!$1:$1048576,MATCH(AB$2,'Data-SP'!$A:$A,0),MATCH($D15,'Data-SP'!$1:$1,0))*R15</f>
        <v>0</v>
      </c>
      <c r="AC15" s="102">
        <f>INDEX('Data-SP'!$1:$1048576,MATCH(AC$2,'Data-SP'!$A:$A,0),MATCH($D15,'Data-SP'!$1:$1,0))*S15</f>
        <v>58890938.83687456</v>
      </c>
      <c r="AD15" s="102">
        <f>INDEX('Data-SP'!$1:$1048576,MATCH(AD$2,'Data-SP'!$A:$A,0),MATCH($D15,'Data-SP'!$1:$1,0))*T15</f>
        <v>0</v>
      </c>
      <c r="AE15" s="102">
        <f>INDEX('Data-SP'!$1:$1048576,MATCH(AE$2,'Data-SP'!$A:$A,0),MATCH($D15,'Data-SP'!$1:$1,0))*U15</f>
        <v>0</v>
      </c>
      <c r="AF15" s="96">
        <f>INDEX('Data-SP'!$1:$1048576,MATCH(AF$2,'Data-SP'!$A:$A,0),MATCH($D15,'Data-SP'!$1:$1,0))*J15</f>
        <v>0</v>
      </c>
      <c r="AG15" s="96">
        <f>INDEX('Data-SP'!$1:$1048576,MATCH(AG$2,'Data-SP'!$A:$A,0),MATCH($D15,'Data-SP'!$1:$1,0))*K15</f>
        <v>0</v>
      </c>
      <c r="AH15" s="96">
        <f>INDEX('Data-SP'!$1:$1048576,MATCH(AH$2,'Data-SP'!$A:$A,0),MATCH($D15,'Data-SP'!$1:$1,0))*L15</f>
        <v>0</v>
      </c>
      <c r="AI15" s="96">
        <f>INDEX('Data-SP'!$1:$1048576,MATCH(AI$2,'Data-SP'!$A:$A,0),MATCH($D15,'Data-SP'!$1:$1,0))*M15</f>
        <v>58890938.83687456</v>
      </c>
      <c r="AJ15" s="96">
        <f>INDEX('Data-SP'!$1:$1048576,MATCH(AJ$2,'Data-SP'!$A:$A,0),MATCH($D15,'Data-SP'!$1:$1,0))*N15</f>
        <v>0</v>
      </c>
      <c r="AK15" s="96">
        <f>INDEX('Data-SP'!$1:$1048576,MATCH(AK$2,'Data-SP'!$A:$A,0),MATCH($D15,'Data-SP'!$1:$1,0))*O15</f>
        <v>0</v>
      </c>
    </row>
    <row r="16" spans="1:37">
      <c r="A16" s="72"/>
      <c r="B16" s="37"/>
      <c r="C16" s="37"/>
      <c r="D16" s="31" t="s">
        <v>189</v>
      </c>
      <c r="E16" s="36"/>
      <c r="F16" s="37"/>
      <c r="G16" s="37"/>
      <c r="H16" s="38"/>
      <c r="I16" s="36" t="s">
        <v>5</v>
      </c>
      <c r="J16" s="77"/>
      <c r="K16" s="78"/>
      <c r="L16" s="78"/>
      <c r="M16" s="78"/>
      <c r="N16" s="78">
        <f>N$66</f>
        <v>7420</v>
      </c>
      <c r="O16" s="78"/>
      <c r="P16" s="77"/>
      <c r="Q16" s="78"/>
      <c r="R16" s="78"/>
      <c r="S16" s="78"/>
      <c r="T16" s="78">
        <f>T$66</f>
        <v>7420</v>
      </c>
      <c r="U16" s="78"/>
      <c r="V16" s="19"/>
      <c r="X16" t="s">
        <v>118</v>
      </c>
      <c r="Z16" s="102">
        <f>INDEX('Data-SP'!$1:$1048576,MATCH(Z$2,'Data-SP'!$A:$A,0),MATCH($D16,'Data-SP'!$1:$1,0))*P16</f>
        <v>0</v>
      </c>
      <c r="AA16" s="102">
        <f>INDEX('Data-SP'!$1:$1048576,MATCH(AA$2,'Data-SP'!$A:$A,0),MATCH($D16,'Data-SP'!$1:$1,0))*Q16</f>
        <v>0</v>
      </c>
      <c r="AB16" s="102">
        <f>INDEX('Data-SP'!$1:$1048576,MATCH(AB$2,'Data-SP'!$A:$A,0),MATCH($D16,'Data-SP'!$1:$1,0))*R16</f>
        <v>0</v>
      </c>
      <c r="AC16" s="102">
        <f>INDEX('Data-SP'!$1:$1048576,MATCH(AC$2,'Data-SP'!$A:$A,0),MATCH($D16,'Data-SP'!$1:$1,0))*S16</f>
        <v>0</v>
      </c>
      <c r="AD16" s="102">
        <f>INDEX('Data-SP'!$1:$1048576,MATCH(AD$2,'Data-SP'!$A:$A,0),MATCH($D16,'Data-SP'!$1:$1,0))*T16</f>
        <v>62897904.535332844</v>
      </c>
      <c r="AE16" s="102">
        <f>INDEX('Data-SP'!$1:$1048576,MATCH(AE$2,'Data-SP'!$A:$A,0),MATCH($D16,'Data-SP'!$1:$1,0))*U16</f>
        <v>0</v>
      </c>
      <c r="AF16" s="96">
        <f>INDEX('Data-SP'!$1:$1048576,MATCH(AF$2,'Data-SP'!$A:$A,0),MATCH($D16,'Data-SP'!$1:$1,0))*J16</f>
        <v>0</v>
      </c>
      <c r="AG16" s="96">
        <f>INDEX('Data-SP'!$1:$1048576,MATCH(AG$2,'Data-SP'!$A:$A,0),MATCH($D16,'Data-SP'!$1:$1,0))*K16</f>
        <v>0</v>
      </c>
      <c r="AH16" s="96">
        <f>INDEX('Data-SP'!$1:$1048576,MATCH(AH$2,'Data-SP'!$A:$A,0),MATCH($D16,'Data-SP'!$1:$1,0))*L16</f>
        <v>0</v>
      </c>
      <c r="AI16" s="96">
        <f>INDEX('Data-SP'!$1:$1048576,MATCH(AI$2,'Data-SP'!$A:$A,0),MATCH($D16,'Data-SP'!$1:$1,0))*M16</f>
        <v>0</v>
      </c>
      <c r="AJ16" s="96">
        <f>INDEX('Data-SP'!$1:$1048576,MATCH(AJ$2,'Data-SP'!$A:$A,0),MATCH($D16,'Data-SP'!$1:$1,0))*N16</f>
        <v>62897904.535332844</v>
      </c>
      <c r="AK16" s="96">
        <f>INDEX('Data-SP'!$1:$1048576,MATCH(AK$2,'Data-SP'!$A:$A,0),MATCH($D16,'Data-SP'!$1:$1,0))*O16</f>
        <v>0</v>
      </c>
    </row>
    <row r="17" spans="1:37">
      <c r="A17" s="72"/>
      <c r="B17" s="37"/>
      <c r="C17" s="37"/>
      <c r="D17" s="31" t="s">
        <v>429</v>
      </c>
      <c r="E17" s="36"/>
      <c r="F17" s="37"/>
      <c r="G17" s="37"/>
      <c r="H17" s="38"/>
      <c r="I17" s="36" t="s">
        <v>5</v>
      </c>
      <c r="J17" s="77"/>
      <c r="K17" s="78"/>
      <c r="L17" s="78"/>
      <c r="M17" s="78"/>
      <c r="N17" s="78"/>
      <c r="O17" s="78">
        <f>O$66</f>
        <v>7420</v>
      </c>
      <c r="P17" s="77"/>
      <c r="Q17" s="78"/>
      <c r="R17" s="78"/>
      <c r="S17" s="78"/>
      <c r="T17" s="78"/>
      <c r="U17" s="78">
        <f>U$66</f>
        <v>7420</v>
      </c>
      <c r="V17" s="19"/>
      <c r="X17" t="s">
        <v>118</v>
      </c>
      <c r="Z17" s="102">
        <f>INDEX('Data-SP'!$1:$1048576,MATCH(Z$2,'Data-SP'!$A:$A,0),MATCH($D17,'Data-SP'!$1:$1,0))*P17</f>
        <v>0</v>
      </c>
      <c r="AA17" s="102">
        <f>INDEX('Data-SP'!$1:$1048576,MATCH(AA$2,'Data-SP'!$A:$A,0),MATCH($D17,'Data-SP'!$1:$1,0))*Q17</f>
        <v>0</v>
      </c>
      <c r="AB17" s="102">
        <f>INDEX('Data-SP'!$1:$1048576,MATCH(AB$2,'Data-SP'!$A:$A,0),MATCH($D17,'Data-SP'!$1:$1,0))*R17</f>
        <v>0</v>
      </c>
      <c r="AC17" s="102">
        <f>INDEX('Data-SP'!$1:$1048576,MATCH(AC$2,'Data-SP'!$A:$A,0),MATCH($D17,'Data-SP'!$1:$1,0))*S17</f>
        <v>0</v>
      </c>
      <c r="AD17" s="102">
        <f>INDEX('Data-SP'!$1:$1048576,MATCH(AD$2,'Data-SP'!$A:$A,0),MATCH($D17,'Data-SP'!$1:$1,0))*T17</f>
        <v>0</v>
      </c>
      <c r="AE17" s="102">
        <f>INDEX('Data-SP'!$1:$1048576,MATCH(AE$2,'Data-SP'!$A:$A,0),MATCH($D17,'Data-SP'!$1:$1,0))*U17</f>
        <v>58973480.96640233</v>
      </c>
      <c r="AF17" s="96">
        <f>INDEX('Data-SP'!$1:$1048576,MATCH(AF$2,'Data-SP'!$A:$A,0),MATCH($D17,'Data-SP'!$1:$1,0))*J17</f>
        <v>0</v>
      </c>
      <c r="AG17" s="96">
        <f>INDEX('Data-SP'!$1:$1048576,MATCH(AG$2,'Data-SP'!$A:$A,0),MATCH($D17,'Data-SP'!$1:$1,0))*K17</f>
        <v>0</v>
      </c>
      <c r="AH17" s="96">
        <f>INDEX('Data-SP'!$1:$1048576,MATCH(AH$2,'Data-SP'!$A:$A,0),MATCH($D17,'Data-SP'!$1:$1,0))*L17</f>
        <v>0</v>
      </c>
      <c r="AI17" s="96">
        <f>INDEX('Data-SP'!$1:$1048576,MATCH(AI$2,'Data-SP'!$A:$A,0),MATCH($D17,'Data-SP'!$1:$1,0))*M17</f>
        <v>0</v>
      </c>
      <c r="AJ17" s="96">
        <f>INDEX('Data-SP'!$1:$1048576,MATCH(AJ$2,'Data-SP'!$A:$A,0),MATCH($D17,'Data-SP'!$1:$1,0))*N17</f>
        <v>0</v>
      </c>
      <c r="AK17" s="96">
        <f>INDEX('Data-SP'!$1:$1048576,MATCH(AK$2,'Data-SP'!$A:$A,0),MATCH($D17,'Data-SP'!$1:$1,0))*O17</f>
        <v>58973480.96640233</v>
      </c>
    </row>
    <row r="18" spans="1:37">
      <c r="A18" s="71"/>
      <c r="B18" s="34"/>
      <c r="C18" s="34"/>
      <c r="D18" s="17" t="s">
        <v>122</v>
      </c>
      <c r="E18" s="33"/>
      <c r="F18" s="34"/>
      <c r="G18" s="34"/>
      <c r="H18" s="35"/>
      <c r="I18" s="33" t="s">
        <v>5</v>
      </c>
      <c r="J18" s="75">
        <f t="shared" ref="J18:L25" si="0">J$66</f>
        <v>7420</v>
      </c>
      <c r="K18" s="76">
        <f t="shared" si="0"/>
        <v>7420</v>
      </c>
      <c r="L18" s="76">
        <f t="shared" si="0"/>
        <v>7420</v>
      </c>
      <c r="M18" s="39"/>
      <c r="N18" s="39"/>
      <c r="O18" s="39"/>
      <c r="P18" s="75">
        <f t="shared" ref="P18:R20" si="1">P$66</f>
        <v>7420</v>
      </c>
      <c r="Q18" s="76">
        <f t="shared" si="1"/>
        <v>7420</v>
      </c>
      <c r="R18" s="76">
        <f t="shared" si="1"/>
        <v>7420</v>
      </c>
      <c r="S18" s="39"/>
      <c r="T18" s="39"/>
      <c r="U18" s="39"/>
      <c r="V18" s="25"/>
      <c r="X18" t="s">
        <v>218</v>
      </c>
      <c r="Z18" s="102">
        <f>INDEX('Data-SP'!$1:$1048576,MATCH(Z$2,'Data-SP'!$A:$A,0),MATCH($D18,'Data-SP'!$1:$1,0))*P18</f>
        <v>258982.40264328744</v>
      </c>
      <c r="AA18" s="102">
        <f>INDEX('Data-SP'!$1:$1048576,MATCH(AA$2,'Data-SP'!$A:$A,0),MATCH($D18,'Data-SP'!$1:$1,0))*Q18</f>
        <v>258982.40264328744</v>
      </c>
      <c r="AB18" s="102">
        <f>INDEX('Data-SP'!$1:$1048576,MATCH(AB$2,'Data-SP'!$A:$A,0),MATCH($D18,'Data-SP'!$1:$1,0))*R18</f>
        <v>258982.40264328744</v>
      </c>
      <c r="AC18" s="102">
        <f>INDEX('Data-SP'!$1:$1048576,MATCH(AC$2,'Data-SP'!$A:$A,0),MATCH($D18,'Data-SP'!$1:$1,0))*S18</f>
        <v>0</v>
      </c>
      <c r="AD18" s="102">
        <f>INDEX('Data-SP'!$1:$1048576,MATCH(AD$2,'Data-SP'!$A:$A,0),MATCH($D18,'Data-SP'!$1:$1,0))*T18</f>
        <v>0</v>
      </c>
      <c r="AE18" s="102">
        <f>INDEX('Data-SP'!$1:$1048576,MATCH(AE$2,'Data-SP'!$A:$A,0),MATCH($D18,'Data-SP'!$1:$1,0))*U18</f>
        <v>0</v>
      </c>
      <c r="AF18" s="96">
        <f>INDEX('Data-SP'!$1:$1048576,MATCH(AF$2,'Data-SP'!$A:$A,0),MATCH($D18,'Data-SP'!$1:$1,0))*J18</f>
        <v>258982.40264328744</v>
      </c>
      <c r="AG18" s="96">
        <f>INDEX('Data-SP'!$1:$1048576,MATCH(AG$2,'Data-SP'!$A:$A,0),MATCH($D18,'Data-SP'!$1:$1,0))*K18</f>
        <v>258982.40264328744</v>
      </c>
      <c r="AH18" s="96">
        <f>INDEX('Data-SP'!$1:$1048576,MATCH(AH$2,'Data-SP'!$A:$A,0),MATCH($D18,'Data-SP'!$1:$1,0))*L18</f>
        <v>258982.40264328744</v>
      </c>
      <c r="AI18" s="96">
        <f>INDEX('Data-SP'!$1:$1048576,MATCH(AI$2,'Data-SP'!$A:$A,0),MATCH($D18,'Data-SP'!$1:$1,0))*M18</f>
        <v>0</v>
      </c>
      <c r="AJ18" s="96">
        <f>INDEX('Data-SP'!$1:$1048576,MATCH(AJ$2,'Data-SP'!$A:$A,0),MATCH($D18,'Data-SP'!$1:$1,0))*N18</f>
        <v>0</v>
      </c>
      <c r="AK18" s="96">
        <f>INDEX('Data-SP'!$1:$1048576,MATCH(AK$2,'Data-SP'!$A:$A,0),MATCH($D18,'Data-SP'!$1:$1,0))*O18</f>
        <v>0</v>
      </c>
    </row>
    <row r="19" spans="1:37">
      <c r="A19" s="72"/>
      <c r="B19" s="37"/>
      <c r="C19" s="37"/>
      <c r="D19" s="31" t="s">
        <v>123</v>
      </c>
      <c r="E19" s="36"/>
      <c r="F19" s="37"/>
      <c r="G19" s="37"/>
      <c r="H19" s="38"/>
      <c r="I19" s="36" t="s">
        <v>5</v>
      </c>
      <c r="J19" s="77">
        <f t="shared" si="0"/>
        <v>7420</v>
      </c>
      <c r="K19" s="78">
        <f t="shared" si="0"/>
        <v>7420</v>
      </c>
      <c r="L19" s="78">
        <f t="shared" si="0"/>
        <v>7420</v>
      </c>
      <c r="M19" s="40"/>
      <c r="N19" s="40"/>
      <c r="O19" s="40"/>
      <c r="P19" s="77">
        <f t="shared" si="1"/>
        <v>7420</v>
      </c>
      <c r="Q19" s="78">
        <f t="shared" si="1"/>
        <v>7420</v>
      </c>
      <c r="R19" s="78">
        <f t="shared" si="1"/>
        <v>7420</v>
      </c>
      <c r="S19" s="40"/>
      <c r="T19" s="40"/>
      <c r="U19" s="40"/>
      <c r="V19" s="19"/>
      <c r="X19" t="s">
        <v>218</v>
      </c>
      <c r="Z19" s="102">
        <f>INDEX('Data-SP'!$1:$1048576,MATCH(Z$2,'Data-SP'!$A:$A,0),MATCH($D19,'Data-SP'!$1:$1,0))*P19</f>
        <v>40380.342763644585</v>
      </c>
      <c r="AA19" s="102">
        <f>INDEX('Data-SP'!$1:$1048576,MATCH(AA$2,'Data-SP'!$A:$A,0),MATCH($D19,'Data-SP'!$1:$1,0))*Q19</f>
        <v>40380.342763644585</v>
      </c>
      <c r="AB19" s="102">
        <f>INDEX('Data-SP'!$1:$1048576,MATCH(AB$2,'Data-SP'!$A:$A,0),MATCH($D19,'Data-SP'!$1:$1,0))*R19</f>
        <v>40380.342763644585</v>
      </c>
      <c r="AC19" s="102">
        <f>INDEX('Data-SP'!$1:$1048576,MATCH(AC$2,'Data-SP'!$A:$A,0),MATCH($D19,'Data-SP'!$1:$1,0))*S19</f>
        <v>0</v>
      </c>
      <c r="AD19" s="102">
        <f>INDEX('Data-SP'!$1:$1048576,MATCH(AD$2,'Data-SP'!$A:$A,0),MATCH($D19,'Data-SP'!$1:$1,0))*T19</f>
        <v>0</v>
      </c>
      <c r="AE19" s="102">
        <f>INDEX('Data-SP'!$1:$1048576,MATCH(AE$2,'Data-SP'!$A:$A,0),MATCH($D19,'Data-SP'!$1:$1,0))*U19</f>
        <v>0</v>
      </c>
      <c r="AF19" s="96">
        <f>INDEX('Data-SP'!$1:$1048576,MATCH(AF$2,'Data-SP'!$A:$A,0),MATCH($D19,'Data-SP'!$1:$1,0))*J19</f>
        <v>40380.342763644585</v>
      </c>
      <c r="AG19" s="96">
        <f>INDEX('Data-SP'!$1:$1048576,MATCH(AG$2,'Data-SP'!$A:$A,0),MATCH($D19,'Data-SP'!$1:$1,0))*K19</f>
        <v>40380.342763644585</v>
      </c>
      <c r="AH19" s="96">
        <f>INDEX('Data-SP'!$1:$1048576,MATCH(AH$2,'Data-SP'!$A:$A,0),MATCH($D19,'Data-SP'!$1:$1,0))*L19</f>
        <v>40380.342763644585</v>
      </c>
      <c r="AI19" s="96">
        <f>INDEX('Data-SP'!$1:$1048576,MATCH(AI$2,'Data-SP'!$A:$A,0),MATCH($D19,'Data-SP'!$1:$1,0))*M19</f>
        <v>0</v>
      </c>
      <c r="AJ19" s="96">
        <f>INDEX('Data-SP'!$1:$1048576,MATCH(AJ$2,'Data-SP'!$A:$A,0),MATCH($D19,'Data-SP'!$1:$1,0))*N19</f>
        <v>0</v>
      </c>
      <c r="AK19" s="96">
        <f>INDEX('Data-SP'!$1:$1048576,MATCH(AK$2,'Data-SP'!$A:$A,0),MATCH($D19,'Data-SP'!$1:$1,0))*O19</f>
        <v>0</v>
      </c>
    </row>
    <row r="20" spans="1:37">
      <c r="A20" s="72"/>
      <c r="B20" s="37"/>
      <c r="C20" s="37"/>
      <c r="D20" s="31" t="s">
        <v>124</v>
      </c>
      <c r="E20" s="36"/>
      <c r="F20" s="37"/>
      <c r="G20" s="37"/>
      <c r="H20" s="38"/>
      <c r="I20" s="36" t="s">
        <v>5</v>
      </c>
      <c r="J20" s="77">
        <f t="shared" si="0"/>
        <v>7420</v>
      </c>
      <c r="K20" s="78">
        <f t="shared" si="0"/>
        <v>7420</v>
      </c>
      <c r="L20" s="78">
        <f t="shared" si="0"/>
        <v>7420</v>
      </c>
      <c r="M20" s="40"/>
      <c r="N20" s="40"/>
      <c r="O20" s="40"/>
      <c r="P20" s="77">
        <f t="shared" si="1"/>
        <v>7420</v>
      </c>
      <c r="Q20" s="78">
        <f t="shared" si="1"/>
        <v>7420</v>
      </c>
      <c r="R20" s="78">
        <f t="shared" si="1"/>
        <v>7420</v>
      </c>
      <c r="S20" s="40"/>
      <c r="T20" s="40"/>
      <c r="U20" s="40"/>
      <c r="V20" s="19"/>
      <c r="X20" t="s">
        <v>218</v>
      </c>
      <c r="Z20" s="102">
        <f>INDEX('Data-SP'!$1:$1048576,MATCH(Z$2,'Data-SP'!$A:$A,0),MATCH($D20,'Data-SP'!$1:$1,0))*P20</f>
        <v>65027.153831723044</v>
      </c>
      <c r="AA20" s="102">
        <f>INDEX('Data-SP'!$1:$1048576,MATCH(AA$2,'Data-SP'!$A:$A,0),MATCH($D20,'Data-SP'!$1:$1,0))*Q20</f>
        <v>65027.153831723044</v>
      </c>
      <c r="AB20" s="102">
        <f>INDEX('Data-SP'!$1:$1048576,MATCH(AB$2,'Data-SP'!$A:$A,0),MATCH($D20,'Data-SP'!$1:$1,0))*R20</f>
        <v>65027.153831723044</v>
      </c>
      <c r="AC20" s="102">
        <f>INDEX('Data-SP'!$1:$1048576,MATCH(AC$2,'Data-SP'!$A:$A,0),MATCH($D20,'Data-SP'!$1:$1,0))*S20</f>
        <v>0</v>
      </c>
      <c r="AD20" s="102">
        <f>INDEX('Data-SP'!$1:$1048576,MATCH(AD$2,'Data-SP'!$A:$A,0),MATCH($D20,'Data-SP'!$1:$1,0))*T20</f>
        <v>0</v>
      </c>
      <c r="AE20" s="102">
        <f>INDEX('Data-SP'!$1:$1048576,MATCH(AE$2,'Data-SP'!$A:$A,0),MATCH($D20,'Data-SP'!$1:$1,0))*U20</f>
        <v>0</v>
      </c>
      <c r="AF20" s="96">
        <f>INDEX('Data-SP'!$1:$1048576,MATCH(AF$2,'Data-SP'!$A:$A,0),MATCH($D20,'Data-SP'!$1:$1,0))*J20</f>
        <v>65027.153831723044</v>
      </c>
      <c r="AG20" s="96">
        <f>INDEX('Data-SP'!$1:$1048576,MATCH(AG$2,'Data-SP'!$A:$A,0),MATCH($D20,'Data-SP'!$1:$1,0))*K20</f>
        <v>65027.153831723044</v>
      </c>
      <c r="AH20" s="96">
        <f>INDEX('Data-SP'!$1:$1048576,MATCH(AH$2,'Data-SP'!$A:$A,0),MATCH($D20,'Data-SP'!$1:$1,0))*L20</f>
        <v>65027.153831723044</v>
      </c>
      <c r="AI20" s="96">
        <f>INDEX('Data-SP'!$1:$1048576,MATCH(AI$2,'Data-SP'!$A:$A,0),MATCH($D20,'Data-SP'!$1:$1,0))*M20</f>
        <v>0</v>
      </c>
      <c r="AJ20" s="96">
        <f>INDEX('Data-SP'!$1:$1048576,MATCH(AJ$2,'Data-SP'!$A:$A,0),MATCH($D20,'Data-SP'!$1:$1,0))*N20</f>
        <v>0</v>
      </c>
      <c r="AK20" s="96">
        <f>INDEX('Data-SP'!$1:$1048576,MATCH(AK$2,'Data-SP'!$A:$A,0),MATCH($D20,'Data-SP'!$1:$1,0))*O20</f>
        <v>0</v>
      </c>
    </row>
    <row r="21" spans="1:37">
      <c r="A21" s="72"/>
      <c r="B21" s="37"/>
      <c r="C21" s="37"/>
      <c r="D21" s="73" t="s">
        <v>125</v>
      </c>
      <c r="E21" s="36"/>
      <c r="F21" s="37"/>
      <c r="G21" s="37"/>
      <c r="H21" s="38"/>
      <c r="I21" s="36" t="s">
        <v>5</v>
      </c>
      <c r="J21" s="77">
        <f t="shared" si="0"/>
        <v>7420</v>
      </c>
      <c r="K21" s="78">
        <f t="shared" si="0"/>
        <v>7420</v>
      </c>
      <c r="L21" s="78">
        <f t="shared" si="0"/>
        <v>7420</v>
      </c>
      <c r="M21" s="40"/>
      <c r="N21" s="40"/>
      <c r="O21" s="40"/>
      <c r="P21" s="85">
        <f>P73/J73*P$66</f>
        <v>7420</v>
      </c>
      <c r="Q21" s="86">
        <f>Q73/K73*Q$66</f>
        <v>7420</v>
      </c>
      <c r="R21" s="86">
        <f>R73/L73*R$66</f>
        <v>7420</v>
      </c>
      <c r="S21" s="87"/>
      <c r="T21" s="87"/>
      <c r="U21" s="87"/>
      <c r="V21" s="19"/>
      <c r="X21" t="s">
        <v>215</v>
      </c>
      <c r="Z21" s="102">
        <f>INDEX('Data-SP'!$1:$1048576,MATCH(Z$2,'Data-SP'!$A:$A,0),MATCH($D21,'Data-SP'!$1:$1,0))*P21</f>
        <v>9781890.742318267</v>
      </c>
      <c r="AA21" s="102">
        <f>INDEX('Data-SP'!$1:$1048576,MATCH(AA$2,'Data-SP'!$A:$A,0),MATCH($D21,'Data-SP'!$1:$1,0))*Q21</f>
        <v>9781890.742318267</v>
      </c>
      <c r="AB21" s="102">
        <f>INDEX('Data-SP'!$1:$1048576,MATCH(AB$2,'Data-SP'!$A:$A,0),MATCH($D21,'Data-SP'!$1:$1,0))*R21</f>
        <v>9781890.742318267</v>
      </c>
      <c r="AC21" s="102">
        <f>INDEX('Data-SP'!$1:$1048576,MATCH(AC$2,'Data-SP'!$A:$A,0),MATCH($D21,'Data-SP'!$1:$1,0))*S21</f>
        <v>0</v>
      </c>
      <c r="AD21" s="102">
        <f>INDEX('Data-SP'!$1:$1048576,MATCH(AD$2,'Data-SP'!$A:$A,0),MATCH($D21,'Data-SP'!$1:$1,0))*T21</f>
        <v>0</v>
      </c>
      <c r="AE21" s="102">
        <f>INDEX('Data-SP'!$1:$1048576,MATCH(AE$2,'Data-SP'!$A:$A,0),MATCH($D21,'Data-SP'!$1:$1,0))*U21</f>
        <v>0</v>
      </c>
      <c r="AF21" s="96">
        <f>INDEX('Data-SP'!$1:$1048576,MATCH(AF$2,'Data-SP'!$A:$A,0),MATCH($D21,'Data-SP'!$1:$1,0))*J21</f>
        <v>9781890.742318267</v>
      </c>
      <c r="AG21" s="96">
        <f>INDEX('Data-SP'!$1:$1048576,MATCH(AG$2,'Data-SP'!$A:$A,0),MATCH($D21,'Data-SP'!$1:$1,0))*K21</f>
        <v>9781890.742318267</v>
      </c>
      <c r="AH21" s="96">
        <f>INDEX('Data-SP'!$1:$1048576,MATCH(AH$2,'Data-SP'!$A:$A,0),MATCH($D21,'Data-SP'!$1:$1,0))*L21</f>
        <v>9781890.742318267</v>
      </c>
      <c r="AI21" s="96">
        <f>INDEX('Data-SP'!$1:$1048576,MATCH(AI$2,'Data-SP'!$A:$A,0),MATCH($D21,'Data-SP'!$1:$1,0))*M21</f>
        <v>0</v>
      </c>
      <c r="AJ21" s="96">
        <f>INDEX('Data-SP'!$1:$1048576,MATCH(AJ$2,'Data-SP'!$A:$A,0),MATCH($D21,'Data-SP'!$1:$1,0))*N21</f>
        <v>0</v>
      </c>
      <c r="AK21" s="96">
        <f>INDEX('Data-SP'!$1:$1048576,MATCH(AK$2,'Data-SP'!$A:$A,0),MATCH($D21,'Data-SP'!$1:$1,0))*O21</f>
        <v>0</v>
      </c>
    </row>
    <row r="22" spans="1:37">
      <c r="A22" s="72"/>
      <c r="B22" s="37"/>
      <c r="C22" s="37"/>
      <c r="D22" s="31" t="s">
        <v>126</v>
      </c>
      <c r="E22" s="36"/>
      <c r="F22" s="37"/>
      <c r="G22" s="37"/>
      <c r="H22" s="38"/>
      <c r="I22" s="36" t="s">
        <v>5</v>
      </c>
      <c r="J22" s="77">
        <f t="shared" si="0"/>
        <v>7420</v>
      </c>
      <c r="K22" s="78">
        <f t="shared" si="0"/>
        <v>7420</v>
      </c>
      <c r="L22" s="78">
        <f t="shared" si="0"/>
        <v>7420</v>
      </c>
      <c r="M22" s="40"/>
      <c r="N22" s="40"/>
      <c r="O22" s="40"/>
      <c r="P22" s="77">
        <f t="shared" ref="P22:R24" si="2">P$66</f>
        <v>7420</v>
      </c>
      <c r="Q22" s="78">
        <f t="shared" si="2"/>
        <v>7420</v>
      </c>
      <c r="R22" s="78">
        <f t="shared" si="2"/>
        <v>7420</v>
      </c>
      <c r="S22" s="40"/>
      <c r="T22" s="40"/>
      <c r="U22" s="40"/>
      <c r="V22" s="19"/>
      <c r="X22" t="s">
        <v>218</v>
      </c>
      <c r="Z22" s="102">
        <f>INDEX('Data-SP'!$1:$1048576,MATCH(Z$2,'Data-SP'!$A:$A,0),MATCH($D22,'Data-SP'!$1:$1,0))*P22</f>
        <v>282240.28705903067</v>
      </c>
      <c r="AA22" s="102">
        <f>INDEX('Data-SP'!$1:$1048576,MATCH(AA$2,'Data-SP'!$A:$A,0),MATCH($D22,'Data-SP'!$1:$1,0))*Q22</f>
        <v>282240.28705903067</v>
      </c>
      <c r="AB22" s="102">
        <f>INDEX('Data-SP'!$1:$1048576,MATCH(AB$2,'Data-SP'!$A:$A,0),MATCH($D22,'Data-SP'!$1:$1,0))*R22</f>
        <v>282240.28705903067</v>
      </c>
      <c r="AC22" s="102">
        <f>INDEX('Data-SP'!$1:$1048576,MATCH(AC$2,'Data-SP'!$A:$A,0),MATCH($D22,'Data-SP'!$1:$1,0))*S22</f>
        <v>0</v>
      </c>
      <c r="AD22" s="102">
        <f>INDEX('Data-SP'!$1:$1048576,MATCH(AD$2,'Data-SP'!$A:$A,0),MATCH($D22,'Data-SP'!$1:$1,0))*T22</f>
        <v>0</v>
      </c>
      <c r="AE22" s="102">
        <f>INDEX('Data-SP'!$1:$1048576,MATCH(AE$2,'Data-SP'!$A:$A,0),MATCH($D22,'Data-SP'!$1:$1,0))*U22</f>
        <v>0</v>
      </c>
      <c r="AF22" s="96">
        <f>INDEX('Data-SP'!$1:$1048576,MATCH(AF$2,'Data-SP'!$A:$A,0),MATCH($D22,'Data-SP'!$1:$1,0))*J22</f>
        <v>282240.28705903067</v>
      </c>
      <c r="AG22" s="96">
        <f>INDEX('Data-SP'!$1:$1048576,MATCH(AG$2,'Data-SP'!$A:$A,0),MATCH($D22,'Data-SP'!$1:$1,0))*K22</f>
        <v>282240.28705903067</v>
      </c>
      <c r="AH22" s="96">
        <f>INDEX('Data-SP'!$1:$1048576,MATCH(AH$2,'Data-SP'!$A:$A,0),MATCH($D22,'Data-SP'!$1:$1,0))*L22</f>
        <v>282240.28705903067</v>
      </c>
      <c r="AI22" s="96">
        <f>INDEX('Data-SP'!$1:$1048576,MATCH(AI$2,'Data-SP'!$A:$A,0),MATCH($D22,'Data-SP'!$1:$1,0))*M22</f>
        <v>0</v>
      </c>
      <c r="AJ22" s="96">
        <f>INDEX('Data-SP'!$1:$1048576,MATCH(AJ$2,'Data-SP'!$A:$A,0),MATCH($D22,'Data-SP'!$1:$1,0))*N22</f>
        <v>0</v>
      </c>
      <c r="AK22" s="96">
        <f>INDEX('Data-SP'!$1:$1048576,MATCH(AK$2,'Data-SP'!$A:$A,0),MATCH($D22,'Data-SP'!$1:$1,0))*O22</f>
        <v>0</v>
      </c>
    </row>
    <row r="23" spans="1:37">
      <c r="A23" s="72"/>
      <c r="B23" s="37"/>
      <c r="C23" s="37"/>
      <c r="D23" s="31" t="s">
        <v>127</v>
      </c>
      <c r="E23" s="36"/>
      <c r="F23" s="37"/>
      <c r="G23" s="37"/>
      <c r="H23" s="38"/>
      <c r="I23" s="36" t="s">
        <v>5</v>
      </c>
      <c r="J23" s="77">
        <f t="shared" si="0"/>
        <v>7420</v>
      </c>
      <c r="K23" s="78">
        <f t="shared" si="0"/>
        <v>7420</v>
      </c>
      <c r="L23" s="78">
        <f t="shared" si="0"/>
        <v>7420</v>
      </c>
      <c r="M23" s="26"/>
      <c r="N23" s="40"/>
      <c r="O23" s="40"/>
      <c r="P23" s="77">
        <f t="shared" si="2"/>
        <v>7420</v>
      </c>
      <c r="Q23" s="78">
        <f t="shared" si="2"/>
        <v>7420</v>
      </c>
      <c r="R23" s="78">
        <f t="shared" si="2"/>
        <v>7420</v>
      </c>
      <c r="S23" s="26"/>
      <c r="T23" s="40"/>
      <c r="U23" s="40"/>
      <c r="V23" s="19"/>
      <c r="X23" t="s">
        <v>218</v>
      </c>
      <c r="Z23" s="102">
        <f>INDEX('Data-SP'!$1:$1048576,MATCH(Z$2,'Data-SP'!$A:$A,0),MATCH($D23,'Data-SP'!$1:$1,0))*P23</f>
        <v>5867.0054950648755</v>
      </c>
      <c r="AA23" s="102">
        <f>INDEX('Data-SP'!$1:$1048576,MATCH(AA$2,'Data-SP'!$A:$A,0),MATCH($D23,'Data-SP'!$1:$1,0))*Q23</f>
        <v>5867.0054950648755</v>
      </c>
      <c r="AB23" s="102">
        <f>INDEX('Data-SP'!$1:$1048576,MATCH(AB$2,'Data-SP'!$A:$A,0),MATCH($D23,'Data-SP'!$1:$1,0))*R23</f>
        <v>5867.0054950648755</v>
      </c>
      <c r="AC23" s="102">
        <f>INDEX('Data-SP'!$1:$1048576,MATCH(AC$2,'Data-SP'!$A:$A,0),MATCH($D23,'Data-SP'!$1:$1,0))*S23</f>
        <v>0</v>
      </c>
      <c r="AD23" s="102">
        <f>INDEX('Data-SP'!$1:$1048576,MATCH(AD$2,'Data-SP'!$A:$A,0),MATCH($D23,'Data-SP'!$1:$1,0))*T23</f>
        <v>0</v>
      </c>
      <c r="AE23" s="102">
        <f>INDEX('Data-SP'!$1:$1048576,MATCH(AE$2,'Data-SP'!$A:$A,0),MATCH($D23,'Data-SP'!$1:$1,0))*U23</f>
        <v>0</v>
      </c>
      <c r="AF23" s="96">
        <f>INDEX('Data-SP'!$1:$1048576,MATCH(AF$2,'Data-SP'!$A:$A,0),MATCH($D23,'Data-SP'!$1:$1,0))*J23</f>
        <v>5867.0054950648755</v>
      </c>
      <c r="AG23" s="96">
        <f>INDEX('Data-SP'!$1:$1048576,MATCH(AG$2,'Data-SP'!$A:$A,0),MATCH($D23,'Data-SP'!$1:$1,0))*K23</f>
        <v>5867.0054950648755</v>
      </c>
      <c r="AH23" s="96">
        <f>INDEX('Data-SP'!$1:$1048576,MATCH(AH$2,'Data-SP'!$A:$A,0),MATCH($D23,'Data-SP'!$1:$1,0))*L23</f>
        <v>5867.0054950648755</v>
      </c>
      <c r="AI23" s="96">
        <f>INDEX('Data-SP'!$1:$1048576,MATCH(AI$2,'Data-SP'!$A:$A,0),MATCH($D23,'Data-SP'!$1:$1,0))*M23</f>
        <v>0</v>
      </c>
      <c r="AJ23" s="96">
        <f>INDEX('Data-SP'!$1:$1048576,MATCH(AJ$2,'Data-SP'!$A:$A,0),MATCH($D23,'Data-SP'!$1:$1,0))*N23</f>
        <v>0</v>
      </c>
      <c r="AK23" s="96">
        <f>INDEX('Data-SP'!$1:$1048576,MATCH(AK$2,'Data-SP'!$A:$A,0),MATCH($D23,'Data-SP'!$1:$1,0))*O23</f>
        <v>0</v>
      </c>
    </row>
    <row r="24" spans="1:37">
      <c r="A24" s="72"/>
      <c r="B24" s="37"/>
      <c r="C24" s="37"/>
      <c r="D24" s="31" t="s">
        <v>128</v>
      </c>
      <c r="E24" s="36"/>
      <c r="F24" s="37"/>
      <c r="G24" s="37"/>
      <c r="H24" s="38"/>
      <c r="I24" s="36" t="s">
        <v>5</v>
      </c>
      <c r="J24" s="77">
        <f t="shared" si="0"/>
        <v>7420</v>
      </c>
      <c r="K24" s="78">
        <f t="shared" si="0"/>
        <v>7420</v>
      </c>
      <c r="L24" s="78">
        <f t="shared" si="0"/>
        <v>7420</v>
      </c>
      <c r="M24" s="26"/>
      <c r="N24" s="40"/>
      <c r="O24" s="40"/>
      <c r="P24" s="77">
        <f t="shared" si="2"/>
        <v>7420</v>
      </c>
      <c r="Q24" s="78">
        <f t="shared" si="2"/>
        <v>7420</v>
      </c>
      <c r="R24" s="78">
        <f t="shared" si="2"/>
        <v>7420</v>
      </c>
      <c r="S24" s="26"/>
      <c r="T24" s="40"/>
      <c r="U24" s="40"/>
      <c r="V24" s="19"/>
      <c r="X24" t="s">
        <v>218</v>
      </c>
      <c r="Z24" s="102">
        <f>INDEX('Data-SP'!$1:$1048576,MATCH(Z$2,'Data-SP'!$A:$A,0),MATCH($D24,'Data-SP'!$1:$1,0))*P24</f>
        <v>220850.41835132489</v>
      </c>
      <c r="AA24" s="102">
        <f>INDEX('Data-SP'!$1:$1048576,MATCH(AA$2,'Data-SP'!$A:$A,0),MATCH($D24,'Data-SP'!$1:$1,0))*Q24</f>
        <v>220850.41835132489</v>
      </c>
      <c r="AB24" s="102">
        <f>INDEX('Data-SP'!$1:$1048576,MATCH(AB$2,'Data-SP'!$A:$A,0),MATCH($D24,'Data-SP'!$1:$1,0))*R24</f>
        <v>220850.41835132489</v>
      </c>
      <c r="AC24" s="102">
        <f>INDEX('Data-SP'!$1:$1048576,MATCH(AC$2,'Data-SP'!$A:$A,0),MATCH($D24,'Data-SP'!$1:$1,0))*S24</f>
        <v>0</v>
      </c>
      <c r="AD24" s="102">
        <f>INDEX('Data-SP'!$1:$1048576,MATCH(AD$2,'Data-SP'!$A:$A,0),MATCH($D24,'Data-SP'!$1:$1,0))*T24</f>
        <v>0</v>
      </c>
      <c r="AE24" s="102">
        <f>INDEX('Data-SP'!$1:$1048576,MATCH(AE$2,'Data-SP'!$A:$A,0),MATCH($D24,'Data-SP'!$1:$1,0))*U24</f>
        <v>0</v>
      </c>
      <c r="AF24" s="96">
        <f>INDEX('Data-SP'!$1:$1048576,MATCH(AF$2,'Data-SP'!$A:$A,0),MATCH($D24,'Data-SP'!$1:$1,0))*J24</f>
        <v>220850.41835132489</v>
      </c>
      <c r="AG24" s="96">
        <f>INDEX('Data-SP'!$1:$1048576,MATCH(AG$2,'Data-SP'!$A:$A,0),MATCH($D24,'Data-SP'!$1:$1,0))*K24</f>
        <v>220850.41835132489</v>
      </c>
      <c r="AH24" s="96">
        <f>INDEX('Data-SP'!$1:$1048576,MATCH(AH$2,'Data-SP'!$A:$A,0),MATCH($D24,'Data-SP'!$1:$1,0))*L24</f>
        <v>220850.41835132489</v>
      </c>
      <c r="AI24" s="96">
        <f>INDEX('Data-SP'!$1:$1048576,MATCH(AI$2,'Data-SP'!$A:$A,0),MATCH($D24,'Data-SP'!$1:$1,0))*M24</f>
        <v>0</v>
      </c>
      <c r="AJ24" s="96">
        <f>INDEX('Data-SP'!$1:$1048576,MATCH(AJ$2,'Data-SP'!$A:$A,0),MATCH($D24,'Data-SP'!$1:$1,0))*N24</f>
        <v>0</v>
      </c>
      <c r="AK24" s="96">
        <f>INDEX('Data-SP'!$1:$1048576,MATCH(AK$2,'Data-SP'!$A:$A,0),MATCH($D24,'Data-SP'!$1:$1,0))*O24</f>
        <v>0</v>
      </c>
    </row>
    <row r="25" spans="1:37">
      <c r="A25" s="72"/>
      <c r="B25" s="37"/>
      <c r="C25" s="37"/>
      <c r="D25" s="73" t="s">
        <v>129</v>
      </c>
      <c r="E25" s="36"/>
      <c r="F25" s="37"/>
      <c r="G25" s="37"/>
      <c r="H25" s="38"/>
      <c r="I25" s="36" t="s">
        <v>5</v>
      </c>
      <c r="J25" s="77">
        <f t="shared" si="0"/>
        <v>7420</v>
      </c>
      <c r="K25" s="78">
        <f t="shared" si="0"/>
        <v>7420</v>
      </c>
      <c r="L25" s="78">
        <f t="shared" si="0"/>
        <v>7420</v>
      </c>
      <c r="M25" s="26"/>
      <c r="N25" s="40"/>
      <c r="O25" s="40"/>
      <c r="P25" s="85">
        <f>Dropdown!C3*P$66</f>
        <v>7420</v>
      </c>
      <c r="Q25" s="86">
        <f>Dropdown!D3*Q$66</f>
        <v>7420</v>
      </c>
      <c r="R25" s="86">
        <f>Dropdown!E3*R$66</f>
        <v>7420</v>
      </c>
      <c r="S25" s="26"/>
      <c r="T25" s="40"/>
      <c r="U25" s="40"/>
      <c r="V25" s="19"/>
      <c r="X25" t="s">
        <v>216</v>
      </c>
      <c r="Z25" s="102">
        <f>INDEX('Data-SP'!$1:$1048576,MATCH(Z$2,'Data-SP'!$A:$A,0),MATCH($D25,'Data-SP'!$1:$1,0))*P25</f>
        <v>3680823.8087024656</v>
      </c>
      <c r="AA25" s="102">
        <f>INDEX('Data-SP'!$1:$1048576,MATCH(AA$2,'Data-SP'!$A:$A,0),MATCH($D25,'Data-SP'!$1:$1,0))*Q25</f>
        <v>3680823.8087024656</v>
      </c>
      <c r="AB25" s="102">
        <f>INDEX('Data-SP'!$1:$1048576,MATCH(AB$2,'Data-SP'!$A:$A,0),MATCH($D25,'Data-SP'!$1:$1,0))*R25</f>
        <v>3680823.8087024656</v>
      </c>
      <c r="AC25" s="102">
        <f>INDEX('Data-SP'!$1:$1048576,MATCH(AC$2,'Data-SP'!$A:$A,0),MATCH($D25,'Data-SP'!$1:$1,0))*S25</f>
        <v>0</v>
      </c>
      <c r="AD25" s="102">
        <f>INDEX('Data-SP'!$1:$1048576,MATCH(AD$2,'Data-SP'!$A:$A,0),MATCH($D25,'Data-SP'!$1:$1,0))*T25</f>
        <v>0</v>
      </c>
      <c r="AE25" s="102">
        <f>INDEX('Data-SP'!$1:$1048576,MATCH(AE$2,'Data-SP'!$A:$A,0),MATCH($D25,'Data-SP'!$1:$1,0))*U25</f>
        <v>0</v>
      </c>
      <c r="AF25" s="96">
        <f>INDEX('Data-SP'!$1:$1048576,MATCH(AF$2,'Data-SP'!$A:$A,0),MATCH($D25,'Data-SP'!$1:$1,0))*J25</f>
        <v>3680823.8087024656</v>
      </c>
      <c r="AG25" s="96">
        <f>INDEX('Data-SP'!$1:$1048576,MATCH(AG$2,'Data-SP'!$A:$A,0),MATCH($D25,'Data-SP'!$1:$1,0))*K25</f>
        <v>3680823.8087024656</v>
      </c>
      <c r="AH25" s="96">
        <f>INDEX('Data-SP'!$1:$1048576,MATCH(AH$2,'Data-SP'!$A:$A,0),MATCH($D25,'Data-SP'!$1:$1,0))*L25</f>
        <v>3680823.8087024656</v>
      </c>
      <c r="AI25" s="96">
        <f>INDEX('Data-SP'!$1:$1048576,MATCH(AI$2,'Data-SP'!$A:$A,0),MATCH($D25,'Data-SP'!$1:$1,0))*M25</f>
        <v>0</v>
      </c>
      <c r="AJ25" s="96">
        <f>INDEX('Data-SP'!$1:$1048576,MATCH(AJ$2,'Data-SP'!$A:$A,0),MATCH($D25,'Data-SP'!$1:$1,0))*N25</f>
        <v>0</v>
      </c>
      <c r="AK25" s="96">
        <f>INDEX('Data-SP'!$1:$1048576,MATCH(AK$2,'Data-SP'!$A:$A,0),MATCH($D25,'Data-SP'!$1:$1,0))*O25</f>
        <v>0</v>
      </c>
    </row>
    <row r="26" spans="1:37">
      <c r="A26" s="72"/>
      <c r="B26" s="37"/>
      <c r="C26" s="37"/>
      <c r="D26" s="73" t="s">
        <v>202</v>
      </c>
      <c r="E26" s="36"/>
      <c r="F26" s="37"/>
      <c r="G26" s="37"/>
      <c r="H26" s="38"/>
      <c r="I26" s="36" t="s">
        <v>5</v>
      </c>
      <c r="J26" s="77"/>
      <c r="K26" s="78"/>
      <c r="L26" s="78"/>
      <c r="M26" s="26"/>
      <c r="N26" s="40"/>
      <c r="O26" s="40"/>
      <c r="P26" s="85">
        <f>Dropdown!C4*P$66</f>
        <v>0</v>
      </c>
      <c r="Q26" s="86">
        <f>Dropdown!D4*Q$66</f>
        <v>0</v>
      </c>
      <c r="R26" s="86">
        <f>Dropdown!E4*R$66</f>
        <v>0</v>
      </c>
      <c r="S26" s="26"/>
      <c r="T26" s="40"/>
      <c r="U26" s="40"/>
      <c r="V26" s="19"/>
      <c r="X26" t="s">
        <v>216</v>
      </c>
      <c r="Z26" s="102">
        <f>INDEX('Data-SP'!$1:$1048576,MATCH(Z$2,'Data-SP'!$A:$A,0),MATCH($D26,'Data-SP'!$1:$1,0))*P26</f>
        <v>0</v>
      </c>
      <c r="AA26" s="102">
        <f>INDEX('Data-SP'!$1:$1048576,MATCH(AA$2,'Data-SP'!$A:$A,0),MATCH($D26,'Data-SP'!$1:$1,0))*Q26</f>
        <v>0</v>
      </c>
      <c r="AB26" s="102">
        <f>INDEX('Data-SP'!$1:$1048576,MATCH(AB$2,'Data-SP'!$A:$A,0),MATCH($D26,'Data-SP'!$1:$1,0))*R26</f>
        <v>0</v>
      </c>
      <c r="AC26" s="102">
        <f>INDEX('Data-SP'!$1:$1048576,MATCH(AC$2,'Data-SP'!$A:$A,0),MATCH($D26,'Data-SP'!$1:$1,0))*S26</f>
        <v>0</v>
      </c>
      <c r="AD26" s="102">
        <f>INDEX('Data-SP'!$1:$1048576,MATCH(AD$2,'Data-SP'!$A:$A,0),MATCH($D26,'Data-SP'!$1:$1,0))*T26</f>
        <v>0</v>
      </c>
      <c r="AE26" s="102">
        <f>INDEX('Data-SP'!$1:$1048576,MATCH(AE$2,'Data-SP'!$A:$A,0),MATCH($D26,'Data-SP'!$1:$1,0))*U26</f>
        <v>0</v>
      </c>
      <c r="AF26" s="96">
        <f>INDEX('Data-SP'!$1:$1048576,MATCH(AF$2,'Data-SP'!$A:$A,0),MATCH($D26,'Data-SP'!$1:$1,0))*J26</f>
        <v>0</v>
      </c>
      <c r="AG26" s="96">
        <f>INDEX('Data-SP'!$1:$1048576,MATCH(AG$2,'Data-SP'!$A:$A,0),MATCH($D26,'Data-SP'!$1:$1,0))*K26</f>
        <v>0</v>
      </c>
      <c r="AH26" s="96">
        <f>INDEX('Data-SP'!$1:$1048576,MATCH(AH$2,'Data-SP'!$A:$A,0),MATCH($D26,'Data-SP'!$1:$1,0))*L26</f>
        <v>0</v>
      </c>
      <c r="AI26" s="96">
        <f>INDEX('Data-SP'!$1:$1048576,MATCH(AI$2,'Data-SP'!$A:$A,0),MATCH($D26,'Data-SP'!$1:$1,0))*M26</f>
        <v>0</v>
      </c>
      <c r="AJ26" s="96">
        <f>INDEX('Data-SP'!$1:$1048576,MATCH(AJ$2,'Data-SP'!$A:$A,0),MATCH($D26,'Data-SP'!$1:$1,0))*N26</f>
        <v>0</v>
      </c>
      <c r="AK26" s="96">
        <f>INDEX('Data-SP'!$1:$1048576,MATCH(AK$2,'Data-SP'!$A:$A,0),MATCH($D26,'Data-SP'!$1:$1,0))*O26</f>
        <v>0</v>
      </c>
    </row>
    <row r="27" spans="1:37">
      <c r="A27" s="72"/>
      <c r="B27" s="37"/>
      <c r="C27" s="37"/>
      <c r="D27" s="73" t="s">
        <v>203</v>
      </c>
      <c r="E27" s="36"/>
      <c r="F27" s="37"/>
      <c r="G27" s="37"/>
      <c r="H27" s="38"/>
      <c r="I27" s="36" t="s">
        <v>5</v>
      </c>
      <c r="J27" s="77"/>
      <c r="K27" s="78"/>
      <c r="L27" s="78"/>
      <c r="M27" s="26"/>
      <c r="N27" s="40"/>
      <c r="O27" s="40"/>
      <c r="P27" s="85">
        <f>Dropdown!C5*P$66</f>
        <v>0</v>
      </c>
      <c r="Q27" s="86">
        <f>Dropdown!D5*Q$66</f>
        <v>0</v>
      </c>
      <c r="R27" s="86">
        <f>Dropdown!E5*R$66</f>
        <v>0</v>
      </c>
      <c r="S27" s="26"/>
      <c r="T27" s="40"/>
      <c r="U27" s="40"/>
      <c r="V27" s="19"/>
      <c r="X27" t="s">
        <v>216</v>
      </c>
      <c r="Z27" s="102">
        <f>INDEX('Data-SP'!$1:$1048576,MATCH(Z$2,'Data-SP'!$A:$A,0),MATCH($D27,'Data-SP'!$1:$1,0))*P27</f>
        <v>0</v>
      </c>
      <c r="AA27" s="102">
        <f>INDEX('Data-SP'!$1:$1048576,MATCH(AA$2,'Data-SP'!$A:$A,0),MATCH($D27,'Data-SP'!$1:$1,0))*Q27</f>
        <v>0</v>
      </c>
      <c r="AB27" s="102">
        <f>INDEX('Data-SP'!$1:$1048576,MATCH(AB$2,'Data-SP'!$A:$A,0),MATCH($D27,'Data-SP'!$1:$1,0))*R27</f>
        <v>0</v>
      </c>
      <c r="AC27" s="102">
        <f>INDEX('Data-SP'!$1:$1048576,MATCH(AC$2,'Data-SP'!$A:$A,0),MATCH($D27,'Data-SP'!$1:$1,0))*S27</f>
        <v>0</v>
      </c>
      <c r="AD27" s="102">
        <f>INDEX('Data-SP'!$1:$1048576,MATCH(AD$2,'Data-SP'!$A:$A,0),MATCH($D27,'Data-SP'!$1:$1,0))*T27</f>
        <v>0</v>
      </c>
      <c r="AE27" s="102">
        <f>INDEX('Data-SP'!$1:$1048576,MATCH(AE$2,'Data-SP'!$A:$A,0),MATCH($D27,'Data-SP'!$1:$1,0))*U27</f>
        <v>0</v>
      </c>
      <c r="AF27" s="96">
        <f>INDEX('Data-SP'!$1:$1048576,MATCH(AF$2,'Data-SP'!$A:$A,0),MATCH($D27,'Data-SP'!$1:$1,0))*J27</f>
        <v>0</v>
      </c>
      <c r="AG27" s="96">
        <f>INDEX('Data-SP'!$1:$1048576,MATCH(AG$2,'Data-SP'!$A:$A,0),MATCH($D27,'Data-SP'!$1:$1,0))*K27</f>
        <v>0</v>
      </c>
      <c r="AH27" s="96">
        <f>INDEX('Data-SP'!$1:$1048576,MATCH(AH$2,'Data-SP'!$A:$A,0),MATCH($D27,'Data-SP'!$1:$1,0))*L27</f>
        <v>0</v>
      </c>
      <c r="AI27" s="96">
        <f>INDEX('Data-SP'!$1:$1048576,MATCH(AI$2,'Data-SP'!$A:$A,0),MATCH($D27,'Data-SP'!$1:$1,0))*M27</f>
        <v>0</v>
      </c>
      <c r="AJ27" s="96">
        <f>INDEX('Data-SP'!$1:$1048576,MATCH(AJ$2,'Data-SP'!$A:$A,0),MATCH($D27,'Data-SP'!$1:$1,0))*N27</f>
        <v>0</v>
      </c>
      <c r="AK27" s="96">
        <f>INDEX('Data-SP'!$1:$1048576,MATCH(AK$2,'Data-SP'!$A:$A,0),MATCH($D27,'Data-SP'!$1:$1,0))*O27</f>
        <v>0</v>
      </c>
    </row>
    <row r="28" spans="1:37">
      <c r="A28" s="72"/>
      <c r="B28" s="37"/>
      <c r="C28" s="37"/>
      <c r="D28" s="73" t="s">
        <v>204</v>
      </c>
      <c r="E28" s="36"/>
      <c r="F28" s="37"/>
      <c r="G28" s="37"/>
      <c r="H28" s="38"/>
      <c r="I28" s="36" t="s">
        <v>5</v>
      </c>
      <c r="J28" s="77"/>
      <c r="K28" s="78"/>
      <c r="L28" s="78"/>
      <c r="M28" s="26"/>
      <c r="N28" s="40"/>
      <c r="O28" s="40"/>
      <c r="P28" s="85">
        <f>Dropdown!C6*P$66</f>
        <v>0</v>
      </c>
      <c r="Q28" s="86">
        <f>Dropdown!D6*Q$66</f>
        <v>0</v>
      </c>
      <c r="R28" s="86">
        <f>Dropdown!E6*R$66</f>
        <v>0</v>
      </c>
      <c r="S28" s="26"/>
      <c r="T28" s="40"/>
      <c r="U28" s="40"/>
      <c r="V28" s="19"/>
      <c r="X28" t="s">
        <v>216</v>
      </c>
      <c r="Z28" s="102">
        <f>INDEX('Data-SP'!$1:$1048576,MATCH(Z$2,'Data-SP'!$A:$A,0),MATCH($D28,'Data-SP'!$1:$1,0))*P28</f>
        <v>0</v>
      </c>
      <c r="AA28" s="102">
        <f>INDEX('Data-SP'!$1:$1048576,MATCH(AA$2,'Data-SP'!$A:$A,0),MATCH($D28,'Data-SP'!$1:$1,0))*Q28</f>
        <v>0</v>
      </c>
      <c r="AB28" s="102">
        <f>INDEX('Data-SP'!$1:$1048576,MATCH(AB$2,'Data-SP'!$A:$A,0),MATCH($D28,'Data-SP'!$1:$1,0))*R28</f>
        <v>0</v>
      </c>
      <c r="AC28" s="102">
        <f>INDEX('Data-SP'!$1:$1048576,MATCH(AC$2,'Data-SP'!$A:$A,0),MATCH($D28,'Data-SP'!$1:$1,0))*S28</f>
        <v>0</v>
      </c>
      <c r="AD28" s="102">
        <f>INDEX('Data-SP'!$1:$1048576,MATCH(AD$2,'Data-SP'!$A:$A,0),MATCH($D28,'Data-SP'!$1:$1,0))*T28</f>
        <v>0</v>
      </c>
      <c r="AE28" s="102">
        <f>INDEX('Data-SP'!$1:$1048576,MATCH(AE$2,'Data-SP'!$A:$A,0),MATCH($D28,'Data-SP'!$1:$1,0))*U28</f>
        <v>0</v>
      </c>
      <c r="AF28" s="96">
        <f>INDEX('Data-SP'!$1:$1048576,MATCH(AF$2,'Data-SP'!$A:$A,0),MATCH($D28,'Data-SP'!$1:$1,0))*J28</f>
        <v>0</v>
      </c>
      <c r="AG28" s="96">
        <f>INDEX('Data-SP'!$1:$1048576,MATCH(AG$2,'Data-SP'!$A:$A,0),MATCH($D28,'Data-SP'!$1:$1,0))*K28</f>
        <v>0</v>
      </c>
      <c r="AH28" s="96">
        <f>INDEX('Data-SP'!$1:$1048576,MATCH(AH$2,'Data-SP'!$A:$A,0),MATCH($D28,'Data-SP'!$1:$1,0))*L28</f>
        <v>0</v>
      </c>
      <c r="AI28" s="96">
        <f>INDEX('Data-SP'!$1:$1048576,MATCH(AI$2,'Data-SP'!$A:$A,0),MATCH($D28,'Data-SP'!$1:$1,0))*M28</f>
        <v>0</v>
      </c>
      <c r="AJ28" s="96">
        <f>INDEX('Data-SP'!$1:$1048576,MATCH(AJ$2,'Data-SP'!$A:$A,0),MATCH($D28,'Data-SP'!$1:$1,0))*N28</f>
        <v>0</v>
      </c>
      <c r="AK28" s="96">
        <f>INDEX('Data-SP'!$1:$1048576,MATCH(AK$2,'Data-SP'!$A:$A,0),MATCH($D28,'Data-SP'!$1:$1,0))*O28</f>
        <v>0</v>
      </c>
    </row>
    <row r="29" spans="1:37">
      <c r="A29" s="72"/>
      <c r="B29" s="37"/>
      <c r="C29" s="37"/>
      <c r="D29" s="31" t="s">
        <v>130</v>
      </c>
      <c r="E29" s="36"/>
      <c r="F29" s="37"/>
      <c r="G29" s="37"/>
      <c r="H29" s="38"/>
      <c r="I29" s="36" t="s">
        <v>5</v>
      </c>
      <c r="J29" s="77">
        <f t="shared" ref="J29:L41" si="3">J$66</f>
        <v>7420</v>
      </c>
      <c r="K29" s="78">
        <f t="shared" si="3"/>
        <v>7420</v>
      </c>
      <c r="L29" s="78">
        <f t="shared" si="3"/>
        <v>7420</v>
      </c>
      <c r="M29" s="26"/>
      <c r="N29" s="40"/>
      <c r="O29" s="40"/>
      <c r="P29" s="77">
        <f>P$66</f>
        <v>7420</v>
      </c>
      <c r="Q29" s="78">
        <f>Q$66</f>
        <v>7420</v>
      </c>
      <c r="R29" s="78">
        <f>R$66</f>
        <v>7420</v>
      </c>
      <c r="S29" s="26"/>
      <c r="T29" s="26"/>
      <c r="U29" s="26"/>
      <c r="V29" s="19"/>
      <c r="X29" t="s">
        <v>218</v>
      </c>
      <c r="Z29" s="102">
        <f>INDEX('Data-SP'!$1:$1048576,MATCH(Z$2,'Data-SP'!$A:$A,0),MATCH($D29,'Data-SP'!$1:$1,0))*P29</f>
        <v>533703.92256219103</v>
      </c>
      <c r="AA29" s="102">
        <f>INDEX('Data-SP'!$1:$1048576,MATCH(AA$2,'Data-SP'!$A:$A,0),MATCH($D29,'Data-SP'!$1:$1,0))*Q29</f>
        <v>533703.92256219103</v>
      </c>
      <c r="AB29" s="102">
        <f>INDEX('Data-SP'!$1:$1048576,MATCH(AB$2,'Data-SP'!$A:$A,0),MATCH($D29,'Data-SP'!$1:$1,0))*R29</f>
        <v>533703.92256219103</v>
      </c>
      <c r="AC29" s="102">
        <f>INDEX('Data-SP'!$1:$1048576,MATCH(AC$2,'Data-SP'!$A:$A,0),MATCH($D29,'Data-SP'!$1:$1,0))*S29</f>
        <v>0</v>
      </c>
      <c r="AD29" s="102">
        <f>INDEX('Data-SP'!$1:$1048576,MATCH(AD$2,'Data-SP'!$A:$A,0),MATCH($D29,'Data-SP'!$1:$1,0))*T29</f>
        <v>0</v>
      </c>
      <c r="AE29" s="102">
        <f>INDEX('Data-SP'!$1:$1048576,MATCH(AE$2,'Data-SP'!$A:$A,0),MATCH($D29,'Data-SP'!$1:$1,0))*U29</f>
        <v>0</v>
      </c>
      <c r="AF29" s="96">
        <f>INDEX('Data-SP'!$1:$1048576,MATCH(AF$2,'Data-SP'!$A:$A,0),MATCH($D29,'Data-SP'!$1:$1,0))*J29</f>
        <v>533703.92256219103</v>
      </c>
      <c r="AG29" s="96">
        <f>INDEX('Data-SP'!$1:$1048576,MATCH(AG$2,'Data-SP'!$A:$A,0),MATCH($D29,'Data-SP'!$1:$1,0))*K29</f>
        <v>533703.92256219103</v>
      </c>
      <c r="AH29" s="96">
        <f>INDEX('Data-SP'!$1:$1048576,MATCH(AH$2,'Data-SP'!$A:$A,0),MATCH($D29,'Data-SP'!$1:$1,0))*L29</f>
        <v>533703.92256219103</v>
      </c>
      <c r="AI29" s="96">
        <f>INDEX('Data-SP'!$1:$1048576,MATCH(AI$2,'Data-SP'!$A:$A,0),MATCH($D29,'Data-SP'!$1:$1,0))*M29</f>
        <v>0</v>
      </c>
      <c r="AJ29" s="96">
        <f>INDEX('Data-SP'!$1:$1048576,MATCH(AJ$2,'Data-SP'!$A:$A,0),MATCH($D29,'Data-SP'!$1:$1,0))*N29</f>
        <v>0</v>
      </c>
      <c r="AK29" s="96">
        <f>INDEX('Data-SP'!$1:$1048576,MATCH(AK$2,'Data-SP'!$A:$A,0),MATCH($D29,'Data-SP'!$1:$1,0))*O29</f>
        <v>0</v>
      </c>
    </row>
    <row r="30" spans="1:37">
      <c r="A30" s="72"/>
      <c r="B30" s="37"/>
      <c r="C30" s="37"/>
      <c r="D30" s="73" t="s">
        <v>131</v>
      </c>
      <c r="E30" s="36"/>
      <c r="F30" s="37"/>
      <c r="G30" s="37"/>
      <c r="H30" s="38"/>
      <c r="I30" s="36" t="s">
        <v>5</v>
      </c>
      <c r="J30" s="77">
        <f t="shared" si="3"/>
        <v>7420</v>
      </c>
      <c r="K30" s="78">
        <f t="shared" si="3"/>
        <v>7420</v>
      </c>
      <c r="L30" s="78">
        <f t="shared" si="3"/>
        <v>7420</v>
      </c>
      <c r="M30" s="26"/>
      <c r="N30" s="26"/>
      <c r="O30" s="26"/>
      <c r="P30" s="85">
        <f>P74/J74*P$66</f>
        <v>7420</v>
      </c>
      <c r="Q30" s="86">
        <f>Q74/K74*Q$66</f>
        <v>7420</v>
      </c>
      <c r="R30" s="86">
        <f>R74/L74*R$66</f>
        <v>7420</v>
      </c>
      <c r="S30" s="88"/>
      <c r="T30" s="88"/>
      <c r="U30" s="88"/>
      <c r="V30" s="19"/>
      <c r="X30" t="s">
        <v>217</v>
      </c>
      <c r="Z30" s="102">
        <f>INDEX('Data-SP'!$1:$1048576,MATCH(Z$2,'Data-SP'!$A:$A,0),MATCH($D30,'Data-SP'!$1:$1,0))*P30</f>
        <v>9153579.7198543176</v>
      </c>
      <c r="AA30" s="102">
        <f>INDEX('Data-SP'!$1:$1048576,MATCH(AA$2,'Data-SP'!$A:$A,0),MATCH($D30,'Data-SP'!$1:$1,0))*Q30</f>
        <v>9153579.7198543176</v>
      </c>
      <c r="AB30" s="102">
        <f>INDEX('Data-SP'!$1:$1048576,MATCH(AB$2,'Data-SP'!$A:$A,0),MATCH($D30,'Data-SP'!$1:$1,0))*R30</f>
        <v>9153579.7198543176</v>
      </c>
      <c r="AC30" s="102">
        <f>INDEX('Data-SP'!$1:$1048576,MATCH(AC$2,'Data-SP'!$A:$A,0),MATCH($D30,'Data-SP'!$1:$1,0))*S30</f>
        <v>0</v>
      </c>
      <c r="AD30" s="102">
        <f>INDEX('Data-SP'!$1:$1048576,MATCH(AD$2,'Data-SP'!$A:$A,0),MATCH($D30,'Data-SP'!$1:$1,0))*T30</f>
        <v>0</v>
      </c>
      <c r="AE30" s="102">
        <f>INDEX('Data-SP'!$1:$1048576,MATCH(AE$2,'Data-SP'!$A:$A,0),MATCH($D30,'Data-SP'!$1:$1,0))*U30</f>
        <v>0</v>
      </c>
      <c r="AF30" s="96">
        <f>INDEX('Data-SP'!$1:$1048576,MATCH(AF$2,'Data-SP'!$A:$A,0),MATCH($D30,'Data-SP'!$1:$1,0))*J30</f>
        <v>9153579.7198543176</v>
      </c>
      <c r="AG30" s="96">
        <f>INDEX('Data-SP'!$1:$1048576,MATCH(AG$2,'Data-SP'!$A:$A,0),MATCH($D30,'Data-SP'!$1:$1,0))*K30</f>
        <v>9153579.7198543176</v>
      </c>
      <c r="AH30" s="96">
        <f>INDEX('Data-SP'!$1:$1048576,MATCH(AH$2,'Data-SP'!$A:$A,0),MATCH($D30,'Data-SP'!$1:$1,0))*L30</f>
        <v>9153579.7198543176</v>
      </c>
      <c r="AI30" s="96">
        <f>INDEX('Data-SP'!$1:$1048576,MATCH(AI$2,'Data-SP'!$A:$A,0),MATCH($D30,'Data-SP'!$1:$1,0))*M30</f>
        <v>0</v>
      </c>
      <c r="AJ30" s="96">
        <f>INDEX('Data-SP'!$1:$1048576,MATCH(AJ$2,'Data-SP'!$A:$A,0),MATCH($D30,'Data-SP'!$1:$1,0))*N30</f>
        <v>0</v>
      </c>
      <c r="AK30" s="96">
        <f>INDEX('Data-SP'!$1:$1048576,MATCH(AK$2,'Data-SP'!$A:$A,0),MATCH($D30,'Data-SP'!$1:$1,0))*O30</f>
        <v>0</v>
      </c>
    </row>
    <row r="31" spans="1:37">
      <c r="A31" s="72"/>
      <c r="B31" s="37"/>
      <c r="C31" s="37"/>
      <c r="D31" s="31" t="s">
        <v>132</v>
      </c>
      <c r="E31" s="36"/>
      <c r="F31" s="37"/>
      <c r="G31" s="37"/>
      <c r="H31" s="38"/>
      <c r="I31" s="36" t="s">
        <v>5</v>
      </c>
      <c r="J31" s="77">
        <f t="shared" si="3"/>
        <v>7420</v>
      </c>
      <c r="K31" s="78">
        <f t="shared" si="3"/>
        <v>7420</v>
      </c>
      <c r="L31" s="78">
        <f t="shared" si="3"/>
        <v>7420</v>
      </c>
      <c r="M31" s="40"/>
      <c r="N31" s="26"/>
      <c r="O31" s="26"/>
      <c r="P31" s="77">
        <f t="shared" ref="P31:R41" si="4">P$66</f>
        <v>7420</v>
      </c>
      <c r="Q31" s="78">
        <f t="shared" si="4"/>
        <v>7420</v>
      </c>
      <c r="R31" s="78">
        <f t="shared" si="4"/>
        <v>7420</v>
      </c>
      <c r="S31" s="40"/>
      <c r="T31" s="26"/>
      <c r="U31" s="26"/>
      <c r="V31" s="19"/>
      <c r="X31" t="s">
        <v>218</v>
      </c>
      <c r="Z31" s="102">
        <f>INDEX('Data-SP'!$1:$1048576,MATCH(Z$2,'Data-SP'!$A:$A,0),MATCH($D31,'Data-SP'!$1:$1,0))*P31</f>
        <v>11820.085426879523</v>
      </c>
      <c r="AA31" s="102">
        <f>INDEX('Data-SP'!$1:$1048576,MATCH(AA$2,'Data-SP'!$A:$A,0),MATCH($D31,'Data-SP'!$1:$1,0))*Q31</f>
        <v>11820.085426879523</v>
      </c>
      <c r="AB31" s="102">
        <f>INDEX('Data-SP'!$1:$1048576,MATCH(AB$2,'Data-SP'!$A:$A,0),MATCH($D31,'Data-SP'!$1:$1,0))*R31</f>
        <v>11820.085426879523</v>
      </c>
      <c r="AC31" s="102">
        <f>INDEX('Data-SP'!$1:$1048576,MATCH(AC$2,'Data-SP'!$A:$A,0),MATCH($D31,'Data-SP'!$1:$1,0))*S31</f>
        <v>0</v>
      </c>
      <c r="AD31" s="102">
        <f>INDEX('Data-SP'!$1:$1048576,MATCH(AD$2,'Data-SP'!$A:$A,0),MATCH($D31,'Data-SP'!$1:$1,0))*T31</f>
        <v>0</v>
      </c>
      <c r="AE31" s="102">
        <f>INDEX('Data-SP'!$1:$1048576,MATCH(AE$2,'Data-SP'!$A:$A,0),MATCH($D31,'Data-SP'!$1:$1,0))*U31</f>
        <v>0</v>
      </c>
      <c r="AF31" s="96">
        <f>INDEX('Data-SP'!$1:$1048576,MATCH(AF$2,'Data-SP'!$A:$A,0),MATCH($D31,'Data-SP'!$1:$1,0))*J31</f>
        <v>11820.085426879523</v>
      </c>
      <c r="AG31" s="96">
        <f>INDEX('Data-SP'!$1:$1048576,MATCH(AG$2,'Data-SP'!$A:$A,0),MATCH($D31,'Data-SP'!$1:$1,0))*K31</f>
        <v>11820.085426879523</v>
      </c>
      <c r="AH31" s="96">
        <f>INDEX('Data-SP'!$1:$1048576,MATCH(AH$2,'Data-SP'!$A:$A,0),MATCH($D31,'Data-SP'!$1:$1,0))*L31</f>
        <v>11820.085426879523</v>
      </c>
      <c r="AI31" s="96">
        <f>INDEX('Data-SP'!$1:$1048576,MATCH(AI$2,'Data-SP'!$A:$A,0),MATCH($D31,'Data-SP'!$1:$1,0))*M31</f>
        <v>0</v>
      </c>
      <c r="AJ31" s="96">
        <f>INDEX('Data-SP'!$1:$1048576,MATCH(AJ$2,'Data-SP'!$A:$A,0),MATCH($D31,'Data-SP'!$1:$1,0))*N31</f>
        <v>0</v>
      </c>
      <c r="AK31" s="96">
        <f>INDEX('Data-SP'!$1:$1048576,MATCH(AK$2,'Data-SP'!$A:$A,0),MATCH($D31,'Data-SP'!$1:$1,0))*O31</f>
        <v>0</v>
      </c>
    </row>
    <row r="32" spans="1:37">
      <c r="A32" s="72"/>
      <c r="B32" s="37"/>
      <c r="C32" s="37"/>
      <c r="D32" s="31" t="s">
        <v>133</v>
      </c>
      <c r="E32" s="36"/>
      <c r="F32" s="37"/>
      <c r="G32" s="37"/>
      <c r="H32" s="38"/>
      <c r="I32" s="36" t="s">
        <v>5</v>
      </c>
      <c r="J32" s="77">
        <f t="shared" si="3"/>
        <v>7420</v>
      </c>
      <c r="K32" s="78">
        <f t="shared" si="3"/>
        <v>7420</v>
      </c>
      <c r="L32" s="78">
        <f t="shared" si="3"/>
        <v>7420</v>
      </c>
      <c r="M32" s="26"/>
      <c r="N32" s="26"/>
      <c r="O32" s="26"/>
      <c r="P32" s="77">
        <f t="shared" si="4"/>
        <v>7420</v>
      </c>
      <c r="Q32" s="78">
        <f t="shared" si="4"/>
        <v>7420</v>
      </c>
      <c r="R32" s="78">
        <f t="shared" si="4"/>
        <v>7420</v>
      </c>
      <c r="S32" s="26"/>
      <c r="T32" s="26"/>
      <c r="U32" s="26"/>
      <c r="V32" s="19"/>
      <c r="X32" t="s">
        <v>218</v>
      </c>
      <c r="Z32" s="102">
        <f>INDEX('Data-SP'!$1:$1048576,MATCH(Z$2,'Data-SP'!$A:$A,0),MATCH($D32,'Data-SP'!$1:$1,0))*P32</f>
        <v>5491651.4594227951</v>
      </c>
      <c r="AA32" s="102">
        <f>INDEX('Data-SP'!$1:$1048576,MATCH(AA$2,'Data-SP'!$A:$A,0),MATCH($D32,'Data-SP'!$1:$1,0))*Q32</f>
        <v>5491651.4594227951</v>
      </c>
      <c r="AB32" s="102">
        <f>INDEX('Data-SP'!$1:$1048576,MATCH(AB$2,'Data-SP'!$A:$A,0),MATCH($D32,'Data-SP'!$1:$1,0))*R32</f>
        <v>5491651.4594227951</v>
      </c>
      <c r="AC32" s="102">
        <f>INDEX('Data-SP'!$1:$1048576,MATCH(AC$2,'Data-SP'!$A:$A,0),MATCH($D32,'Data-SP'!$1:$1,0))*S32</f>
        <v>0</v>
      </c>
      <c r="AD32" s="102">
        <f>INDEX('Data-SP'!$1:$1048576,MATCH(AD$2,'Data-SP'!$A:$A,0),MATCH($D32,'Data-SP'!$1:$1,0))*T32</f>
        <v>0</v>
      </c>
      <c r="AE32" s="102">
        <f>INDEX('Data-SP'!$1:$1048576,MATCH(AE$2,'Data-SP'!$A:$A,0),MATCH($D32,'Data-SP'!$1:$1,0))*U32</f>
        <v>0</v>
      </c>
      <c r="AF32" s="96">
        <f>INDEX('Data-SP'!$1:$1048576,MATCH(AF$2,'Data-SP'!$A:$A,0),MATCH($D32,'Data-SP'!$1:$1,0))*J32</f>
        <v>5491651.4594227951</v>
      </c>
      <c r="AG32" s="96">
        <f>INDEX('Data-SP'!$1:$1048576,MATCH(AG$2,'Data-SP'!$A:$A,0),MATCH($D32,'Data-SP'!$1:$1,0))*K32</f>
        <v>5491651.4594227951</v>
      </c>
      <c r="AH32" s="96">
        <f>INDEX('Data-SP'!$1:$1048576,MATCH(AH$2,'Data-SP'!$A:$A,0),MATCH($D32,'Data-SP'!$1:$1,0))*L32</f>
        <v>5491651.4594227951</v>
      </c>
      <c r="AI32" s="96">
        <f>INDEX('Data-SP'!$1:$1048576,MATCH(AI$2,'Data-SP'!$A:$A,0),MATCH($D32,'Data-SP'!$1:$1,0))*M32</f>
        <v>0</v>
      </c>
      <c r="AJ32" s="96">
        <f>INDEX('Data-SP'!$1:$1048576,MATCH(AJ$2,'Data-SP'!$A:$A,0),MATCH($D32,'Data-SP'!$1:$1,0))*N32</f>
        <v>0</v>
      </c>
      <c r="AK32" s="96">
        <f>INDEX('Data-SP'!$1:$1048576,MATCH(AK$2,'Data-SP'!$A:$A,0),MATCH($D32,'Data-SP'!$1:$1,0))*O32</f>
        <v>0</v>
      </c>
    </row>
    <row r="33" spans="1:37">
      <c r="A33" s="72"/>
      <c r="B33" s="37"/>
      <c r="C33" s="37"/>
      <c r="D33" s="31" t="s">
        <v>134</v>
      </c>
      <c r="E33" s="36"/>
      <c r="F33" s="37"/>
      <c r="G33" s="37"/>
      <c r="H33" s="38"/>
      <c r="I33" s="36" t="s">
        <v>5</v>
      </c>
      <c r="J33" s="77">
        <f t="shared" si="3"/>
        <v>7420</v>
      </c>
      <c r="K33" s="78">
        <f t="shared" si="3"/>
        <v>7420</v>
      </c>
      <c r="L33" s="78">
        <f t="shared" si="3"/>
        <v>7420</v>
      </c>
      <c r="M33" s="26"/>
      <c r="N33" s="26"/>
      <c r="O33" s="26"/>
      <c r="P33" s="77">
        <f t="shared" si="4"/>
        <v>7420</v>
      </c>
      <c r="Q33" s="78">
        <f t="shared" si="4"/>
        <v>7420</v>
      </c>
      <c r="R33" s="78">
        <f t="shared" si="4"/>
        <v>7420</v>
      </c>
      <c r="S33" s="26"/>
      <c r="T33" s="26"/>
      <c r="U33" s="26"/>
      <c r="V33" s="19"/>
      <c r="X33" t="s">
        <v>218</v>
      </c>
      <c r="Z33" s="102">
        <f>INDEX('Data-SP'!$1:$1048576,MATCH(Z$2,'Data-SP'!$A:$A,0),MATCH($D33,'Data-SP'!$1:$1,0))*P33</f>
        <v>30294.866019527817</v>
      </c>
      <c r="AA33" s="102">
        <f>INDEX('Data-SP'!$1:$1048576,MATCH(AA$2,'Data-SP'!$A:$A,0),MATCH($D33,'Data-SP'!$1:$1,0))*Q33</f>
        <v>30294.866019527817</v>
      </c>
      <c r="AB33" s="102">
        <f>INDEX('Data-SP'!$1:$1048576,MATCH(AB$2,'Data-SP'!$A:$A,0),MATCH($D33,'Data-SP'!$1:$1,0))*R33</f>
        <v>30294.866019527817</v>
      </c>
      <c r="AC33" s="102">
        <f>INDEX('Data-SP'!$1:$1048576,MATCH(AC$2,'Data-SP'!$A:$A,0),MATCH($D33,'Data-SP'!$1:$1,0))*S33</f>
        <v>0</v>
      </c>
      <c r="AD33" s="102">
        <f>INDEX('Data-SP'!$1:$1048576,MATCH(AD$2,'Data-SP'!$A:$A,0),MATCH($D33,'Data-SP'!$1:$1,0))*T33</f>
        <v>0</v>
      </c>
      <c r="AE33" s="102">
        <f>INDEX('Data-SP'!$1:$1048576,MATCH(AE$2,'Data-SP'!$A:$A,0),MATCH($D33,'Data-SP'!$1:$1,0))*U33</f>
        <v>0</v>
      </c>
      <c r="AF33" s="96">
        <f>INDEX('Data-SP'!$1:$1048576,MATCH(AF$2,'Data-SP'!$A:$A,0),MATCH($D33,'Data-SP'!$1:$1,0))*J33</f>
        <v>30294.866019527817</v>
      </c>
      <c r="AG33" s="96">
        <f>INDEX('Data-SP'!$1:$1048576,MATCH(AG$2,'Data-SP'!$A:$A,0),MATCH($D33,'Data-SP'!$1:$1,0))*K33</f>
        <v>30294.866019527817</v>
      </c>
      <c r="AH33" s="96">
        <f>INDEX('Data-SP'!$1:$1048576,MATCH(AH$2,'Data-SP'!$A:$A,0),MATCH($D33,'Data-SP'!$1:$1,0))*L33</f>
        <v>30294.866019527817</v>
      </c>
      <c r="AI33" s="96">
        <f>INDEX('Data-SP'!$1:$1048576,MATCH(AI$2,'Data-SP'!$A:$A,0),MATCH($D33,'Data-SP'!$1:$1,0))*M33</f>
        <v>0</v>
      </c>
      <c r="AJ33" s="96">
        <f>INDEX('Data-SP'!$1:$1048576,MATCH(AJ$2,'Data-SP'!$A:$A,0),MATCH($D33,'Data-SP'!$1:$1,0))*N33</f>
        <v>0</v>
      </c>
      <c r="AK33" s="96">
        <f>INDEX('Data-SP'!$1:$1048576,MATCH(AK$2,'Data-SP'!$A:$A,0),MATCH($D33,'Data-SP'!$1:$1,0))*O33</f>
        <v>0</v>
      </c>
    </row>
    <row r="34" spans="1:37">
      <c r="A34" s="72"/>
      <c r="B34" s="37"/>
      <c r="C34" s="37"/>
      <c r="D34" s="31" t="s">
        <v>135</v>
      </c>
      <c r="E34" s="36"/>
      <c r="F34" s="37"/>
      <c r="G34" s="37"/>
      <c r="H34" s="38"/>
      <c r="I34" s="36" t="s">
        <v>5</v>
      </c>
      <c r="J34" s="77">
        <f t="shared" si="3"/>
        <v>7420</v>
      </c>
      <c r="K34" s="78">
        <f t="shared" si="3"/>
        <v>7420</v>
      </c>
      <c r="L34" s="78">
        <f t="shared" si="3"/>
        <v>7420</v>
      </c>
      <c r="M34" s="26"/>
      <c r="N34" s="26"/>
      <c r="O34" s="26"/>
      <c r="P34" s="77">
        <f t="shared" si="4"/>
        <v>7420</v>
      </c>
      <c r="Q34" s="78">
        <f t="shared" si="4"/>
        <v>7420</v>
      </c>
      <c r="R34" s="78">
        <f t="shared" si="4"/>
        <v>7420</v>
      </c>
      <c r="S34" s="26"/>
      <c r="T34" s="26"/>
      <c r="U34" s="26"/>
      <c r="V34" s="19"/>
      <c r="X34" t="s">
        <v>218</v>
      </c>
      <c r="Z34" s="102">
        <f>INDEX('Data-SP'!$1:$1048576,MATCH(Z$2,'Data-SP'!$A:$A,0),MATCH($D34,'Data-SP'!$1:$1,0))*P34</f>
        <v>18556.662370348018</v>
      </c>
      <c r="AA34" s="102">
        <f>INDEX('Data-SP'!$1:$1048576,MATCH(AA$2,'Data-SP'!$A:$A,0),MATCH($D34,'Data-SP'!$1:$1,0))*Q34</f>
        <v>18556.662370348018</v>
      </c>
      <c r="AB34" s="102">
        <f>INDEX('Data-SP'!$1:$1048576,MATCH(AB$2,'Data-SP'!$A:$A,0),MATCH($D34,'Data-SP'!$1:$1,0))*R34</f>
        <v>18556.662370348018</v>
      </c>
      <c r="AC34" s="102">
        <f>INDEX('Data-SP'!$1:$1048576,MATCH(AC$2,'Data-SP'!$A:$A,0),MATCH($D34,'Data-SP'!$1:$1,0))*S34</f>
        <v>0</v>
      </c>
      <c r="AD34" s="102">
        <f>INDEX('Data-SP'!$1:$1048576,MATCH(AD$2,'Data-SP'!$A:$A,0),MATCH($D34,'Data-SP'!$1:$1,0))*T34</f>
        <v>0</v>
      </c>
      <c r="AE34" s="102">
        <f>INDEX('Data-SP'!$1:$1048576,MATCH(AE$2,'Data-SP'!$A:$A,0),MATCH($D34,'Data-SP'!$1:$1,0))*U34</f>
        <v>0</v>
      </c>
      <c r="AF34" s="96">
        <f>INDEX('Data-SP'!$1:$1048576,MATCH(AF$2,'Data-SP'!$A:$A,0),MATCH($D34,'Data-SP'!$1:$1,0))*J34</f>
        <v>18556.662370348018</v>
      </c>
      <c r="AG34" s="96">
        <f>INDEX('Data-SP'!$1:$1048576,MATCH(AG$2,'Data-SP'!$A:$A,0),MATCH($D34,'Data-SP'!$1:$1,0))*K34</f>
        <v>18556.662370348018</v>
      </c>
      <c r="AH34" s="96">
        <f>INDEX('Data-SP'!$1:$1048576,MATCH(AH$2,'Data-SP'!$A:$A,0),MATCH($D34,'Data-SP'!$1:$1,0))*L34</f>
        <v>18556.662370348018</v>
      </c>
      <c r="AI34" s="96">
        <f>INDEX('Data-SP'!$1:$1048576,MATCH(AI$2,'Data-SP'!$A:$A,0),MATCH($D34,'Data-SP'!$1:$1,0))*M34</f>
        <v>0</v>
      </c>
      <c r="AJ34" s="96">
        <f>INDEX('Data-SP'!$1:$1048576,MATCH(AJ$2,'Data-SP'!$A:$A,0),MATCH($D34,'Data-SP'!$1:$1,0))*N34</f>
        <v>0</v>
      </c>
      <c r="AK34" s="96">
        <f>INDEX('Data-SP'!$1:$1048576,MATCH(AK$2,'Data-SP'!$A:$A,0),MATCH($D34,'Data-SP'!$1:$1,0))*O34</f>
        <v>0</v>
      </c>
    </row>
    <row r="35" spans="1:37">
      <c r="A35" s="72"/>
      <c r="B35" s="37"/>
      <c r="C35" s="37"/>
      <c r="D35" s="31" t="s">
        <v>136</v>
      </c>
      <c r="E35" s="36"/>
      <c r="F35" s="37"/>
      <c r="G35" s="37"/>
      <c r="H35" s="38"/>
      <c r="I35" s="36" t="s">
        <v>5</v>
      </c>
      <c r="J35" s="77">
        <f t="shared" si="3"/>
        <v>7420</v>
      </c>
      <c r="K35" s="78">
        <f t="shared" si="3"/>
        <v>7420</v>
      </c>
      <c r="L35" s="78">
        <f t="shared" si="3"/>
        <v>7420</v>
      </c>
      <c r="M35" s="26"/>
      <c r="N35" s="26"/>
      <c r="O35" s="26"/>
      <c r="P35" s="77">
        <f t="shared" si="4"/>
        <v>7420</v>
      </c>
      <c r="Q35" s="78">
        <f t="shared" si="4"/>
        <v>7420</v>
      </c>
      <c r="R35" s="78">
        <f t="shared" si="4"/>
        <v>7420</v>
      </c>
      <c r="S35" s="26"/>
      <c r="T35" s="26"/>
      <c r="U35" s="26"/>
      <c r="V35" s="19"/>
      <c r="X35" t="s">
        <v>218</v>
      </c>
      <c r="Z35" s="102">
        <f>INDEX('Data-SP'!$1:$1048576,MATCH(Z$2,'Data-SP'!$A:$A,0),MATCH($D35,'Data-SP'!$1:$1,0))*P35</f>
        <v>470089.26016358368</v>
      </c>
      <c r="AA35" s="102">
        <f>INDEX('Data-SP'!$1:$1048576,MATCH(AA$2,'Data-SP'!$A:$A,0),MATCH($D35,'Data-SP'!$1:$1,0))*Q35</f>
        <v>470089.26016358368</v>
      </c>
      <c r="AB35" s="102">
        <f>INDEX('Data-SP'!$1:$1048576,MATCH(AB$2,'Data-SP'!$A:$A,0),MATCH($D35,'Data-SP'!$1:$1,0))*R35</f>
        <v>470089.26016358368</v>
      </c>
      <c r="AC35" s="102">
        <f>INDEX('Data-SP'!$1:$1048576,MATCH(AC$2,'Data-SP'!$A:$A,0),MATCH($D35,'Data-SP'!$1:$1,0))*S35</f>
        <v>0</v>
      </c>
      <c r="AD35" s="102">
        <f>INDEX('Data-SP'!$1:$1048576,MATCH(AD$2,'Data-SP'!$A:$A,0),MATCH($D35,'Data-SP'!$1:$1,0))*T35</f>
        <v>0</v>
      </c>
      <c r="AE35" s="102">
        <f>INDEX('Data-SP'!$1:$1048576,MATCH(AE$2,'Data-SP'!$A:$A,0),MATCH($D35,'Data-SP'!$1:$1,0))*U35</f>
        <v>0</v>
      </c>
      <c r="AF35" s="96">
        <f>INDEX('Data-SP'!$1:$1048576,MATCH(AF$2,'Data-SP'!$A:$A,0),MATCH($D35,'Data-SP'!$1:$1,0))*J35</f>
        <v>470089.26016358368</v>
      </c>
      <c r="AG35" s="96">
        <f>INDEX('Data-SP'!$1:$1048576,MATCH(AG$2,'Data-SP'!$A:$A,0),MATCH($D35,'Data-SP'!$1:$1,0))*K35</f>
        <v>470089.26016358368</v>
      </c>
      <c r="AH35" s="96">
        <f>INDEX('Data-SP'!$1:$1048576,MATCH(AH$2,'Data-SP'!$A:$A,0),MATCH($D35,'Data-SP'!$1:$1,0))*L35</f>
        <v>470089.26016358368</v>
      </c>
      <c r="AI35" s="96">
        <f>INDEX('Data-SP'!$1:$1048576,MATCH(AI$2,'Data-SP'!$A:$A,0),MATCH($D35,'Data-SP'!$1:$1,0))*M35</f>
        <v>0</v>
      </c>
      <c r="AJ35" s="96">
        <f>INDEX('Data-SP'!$1:$1048576,MATCH(AJ$2,'Data-SP'!$A:$A,0),MATCH($D35,'Data-SP'!$1:$1,0))*N35</f>
        <v>0</v>
      </c>
      <c r="AK35" s="96">
        <f>INDEX('Data-SP'!$1:$1048576,MATCH(AK$2,'Data-SP'!$A:$A,0),MATCH($D35,'Data-SP'!$1:$1,0))*O35</f>
        <v>0</v>
      </c>
    </row>
    <row r="36" spans="1:37">
      <c r="A36" s="72" t="s">
        <v>137</v>
      </c>
      <c r="B36" s="37"/>
      <c r="C36" s="37"/>
      <c r="D36" s="31" t="s">
        <v>138</v>
      </c>
      <c r="E36" s="36"/>
      <c r="F36" s="37"/>
      <c r="G36" s="37"/>
      <c r="H36" s="38"/>
      <c r="I36" s="36" t="s">
        <v>5</v>
      </c>
      <c r="J36" s="77">
        <f t="shared" si="3"/>
        <v>7420</v>
      </c>
      <c r="K36" s="78">
        <f t="shared" si="3"/>
        <v>7420</v>
      </c>
      <c r="L36" s="78">
        <f t="shared" si="3"/>
        <v>7420</v>
      </c>
      <c r="M36" s="26"/>
      <c r="N36" s="26"/>
      <c r="O36" s="26"/>
      <c r="P36" s="77">
        <f t="shared" si="4"/>
        <v>7420</v>
      </c>
      <c r="Q36" s="78">
        <f t="shared" si="4"/>
        <v>7420</v>
      </c>
      <c r="R36" s="78">
        <f t="shared" si="4"/>
        <v>7420</v>
      </c>
      <c r="S36" s="26"/>
      <c r="T36" s="26"/>
      <c r="U36" s="26"/>
      <c r="V36" s="19"/>
      <c r="X36" t="s">
        <v>218</v>
      </c>
      <c r="Z36" s="102">
        <f>INDEX('Data-SP'!$1:$1048576,MATCH(Z$2,'Data-SP'!$A:$A,0),MATCH($D36,'Data-SP'!$1:$1,0))*P36</f>
        <v>1643839.734935635</v>
      </c>
      <c r="AA36" s="102">
        <f>INDEX('Data-SP'!$1:$1048576,MATCH(AA$2,'Data-SP'!$A:$A,0),MATCH($D36,'Data-SP'!$1:$1,0))*Q36</f>
        <v>1643839.734935635</v>
      </c>
      <c r="AB36" s="102">
        <f>INDEX('Data-SP'!$1:$1048576,MATCH(AB$2,'Data-SP'!$A:$A,0),MATCH($D36,'Data-SP'!$1:$1,0))*R36</f>
        <v>1643839.734935635</v>
      </c>
      <c r="AC36" s="102">
        <f>INDEX('Data-SP'!$1:$1048576,MATCH(AC$2,'Data-SP'!$A:$A,0),MATCH($D36,'Data-SP'!$1:$1,0))*S36</f>
        <v>0</v>
      </c>
      <c r="AD36" s="102">
        <f>INDEX('Data-SP'!$1:$1048576,MATCH(AD$2,'Data-SP'!$A:$A,0),MATCH($D36,'Data-SP'!$1:$1,0))*T36</f>
        <v>0</v>
      </c>
      <c r="AE36" s="102">
        <f>INDEX('Data-SP'!$1:$1048576,MATCH(AE$2,'Data-SP'!$A:$A,0),MATCH($D36,'Data-SP'!$1:$1,0))*U36</f>
        <v>0</v>
      </c>
      <c r="AF36" s="96">
        <f>INDEX('Data-SP'!$1:$1048576,MATCH(AF$2,'Data-SP'!$A:$A,0),MATCH($D36,'Data-SP'!$1:$1,0))*J36</f>
        <v>1643839.734935635</v>
      </c>
      <c r="AG36" s="96">
        <f>INDEX('Data-SP'!$1:$1048576,MATCH(AG$2,'Data-SP'!$A:$A,0),MATCH($D36,'Data-SP'!$1:$1,0))*K36</f>
        <v>1643839.734935635</v>
      </c>
      <c r="AH36" s="96">
        <f>INDEX('Data-SP'!$1:$1048576,MATCH(AH$2,'Data-SP'!$A:$A,0),MATCH($D36,'Data-SP'!$1:$1,0))*L36</f>
        <v>1643839.734935635</v>
      </c>
      <c r="AI36" s="96">
        <f>INDEX('Data-SP'!$1:$1048576,MATCH(AI$2,'Data-SP'!$A:$A,0),MATCH($D36,'Data-SP'!$1:$1,0))*M36</f>
        <v>0</v>
      </c>
      <c r="AJ36" s="96">
        <f>INDEX('Data-SP'!$1:$1048576,MATCH(AJ$2,'Data-SP'!$A:$A,0),MATCH($D36,'Data-SP'!$1:$1,0))*N36</f>
        <v>0</v>
      </c>
      <c r="AK36" s="96">
        <f>INDEX('Data-SP'!$1:$1048576,MATCH(AK$2,'Data-SP'!$A:$A,0),MATCH($D36,'Data-SP'!$1:$1,0))*O36</f>
        <v>0</v>
      </c>
    </row>
    <row r="37" spans="1:37">
      <c r="A37" s="72"/>
      <c r="B37" s="37"/>
      <c r="C37" s="37"/>
      <c r="D37" s="31" t="s">
        <v>139</v>
      </c>
      <c r="E37" s="36"/>
      <c r="F37" s="37"/>
      <c r="G37" s="37"/>
      <c r="H37" s="38"/>
      <c r="I37" s="36" t="s">
        <v>5</v>
      </c>
      <c r="J37" s="77">
        <f t="shared" si="3"/>
        <v>7420</v>
      </c>
      <c r="K37" s="78">
        <f t="shared" si="3"/>
        <v>7420</v>
      </c>
      <c r="L37" s="78">
        <f t="shared" si="3"/>
        <v>7420</v>
      </c>
      <c r="M37" s="26"/>
      <c r="N37" s="26"/>
      <c r="O37" s="26"/>
      <c r="P37" s="77">
        <f t="shared" si="4"/>
        <v>7420</v>
      </c>
      <c r="Q37" s="78">
        <f t="shared" si="4"/>
        <v>7420</v>
      </c>
      <c r="R37" s="78">
        <f t="shared" si="4"/>
        <v>7420</v>
      </c>
      <c r="S37" s="26"/>
      <c r="T37" s="26"/>
      <c r="U37" s="26"/>
      <c r="V37" s="19"/>
      <c r="X37" t="s">
        <v>218</v>
      </c>
      <c r="Z37" s="102">
        <f>INDEX('Data-SP'!$1:$1048576,MATCH(Z$2,'Data-SP'!$A:$A,0),MATCH($D37,'Data-SP'!$1:$1,0))*P37</f>
        <v>405110.23484562471</v>
      </c>
      <c r="AA37" s="102">
        <f>INDEX('Data-SP'!$1:$1048576,MATCH(AA$2,'Data-SP'!$A:$A,0),MATCH($D37,'Data-SP'!$1:$1,0))*Q37</f>
        <v>405110.23484562471</v>
      </c>
      <c r="AB37" s="102">
        <f>INDEX('Data-SP'!$1:$1048576,MATCH(AB$2,'Data-SP'!$A:$A,0),MATCH($D37,'Data-SP'!$1:$1,0))*R37</f>
        <v>405110.23484562471</v>
      </c>
      <c r="AC37" s="102">
        <f>INDEX('Data-SP'!$1:$1048576,MATCH(AC$2,'Data-SP'!$A:$A,0),MATCH($D37,'Data-SP'!$1:$1,0))*S37</f>
        <v>0</v>
      </c>
      <c r="AD37" s="102">
        <f>INDEX('Data-SP'!$1:$1048576,MATCH(AD$2,'Data-SP'!$A:$A,0),MATCH($D37,'Data-SP'!$1:$1,0))*T37</f>
        <v>0</v>
      </c>
      <c r="AE37" s="102">
        <f>INDEX('Data-SP'!$1:$1048576,MATCH(AE$2,'Data-SP'!$A:$A,0),MATCH($D37,'Data-SP'!$1:$1,0))*U37</f>
        <v>0</v>
      </c>
      <c r="AF37" s="96">
        <f>INDEX('Data-SP'!$1:$1048576,MATCH(AF$2,'Data-SP'!$A:$A,0),MATCH($D37,'Data-SP'!$1:$1,0))*J37</f>
        <v>405110.23484562471</v>
      </c>
      <c r="AG37" s="96">
        <f>INDEX('Data-SP'!$1:$1048576,MATCH(AG$2,'Data-SP'!$A:$A,0),MATCH($D37,'Data-SP'!$1:$1,0))*K37</f>
        <v>405110.23484562471</v>
      </c>
      <c r="AH37" s="96">
        <f>INDEX('Data-SP'!$1:$1048576,MATCH(AH$2,'Data-SP'!$A:$A,0),MATCH($D37,'Data-SP'!$1:$1,0))*L37</f>
        <v>405110.23484562471</v>
      </c>
      <c r="AI37" s="96">
        <f>INDEX('Data-SP'!$1:$1048576,MATCH(AI$2,'Data-SP'!$A:$A,0),MATCH($D37,'Data-SP'!$1:$1,0))*M37</f>
        <v>0</v>
      </c>
      <c r="AJ37" s="96">
        <f>INDEX('Data-SP'!$1:$1048576,MATCH(AJ$2,'Data-SP'!$A:$A,0),MATCH($D37,'Data-SP'!$1:$1,0))*N37</f>
        <v>0</v>
      </c>
      <c r="AK37" s="96">
        <f>INDEX('Data-SP'!$1:$1048576,MATCH(AK$2,'Data-SP'!$A:$A,0),MATCH($D37,'Data-SP'!$1:$1,0))*O37</f>
        <v>0</v>
      </c>
    </row>
    <row r="38" spans="1:37">
      <c r="A38" s="72"/>
      <c r="B38" s="37"/>
      <c r="C38" s="37"/>
      <c r="D38" s="31" t="s">
        <v>140</v>
      </c>
      <c r="E38" s="36"/>
      <c r="F38" s="37"/>
      <c r="G38" s="37"/>
      <c r="H38" s="38"/>
      <c r="I38" s="36" t="s">
        <v>5</v>
      </c>
      <c r="J38" s="77">
        <f t="shared" si="3"/>
        <v>7420</v>
      </c>
      <c r="K38" s="78">
        <f t="shared" si="3"/>
        <v>7420</v>
      </c>
      <c r="L38" s="78">
        <f t="shared" si="3"/>
        <v>7420</v>
      </c>
      <c r="M38" s="26"/>
      <c r="N38" s="26"/>
      <c r="O38" s="26"/>
      <c r="P38" s="77">
        <f t="shared" si="4"/>
        <v>7420</v>
      </c>
      <c r="Q38" s="78">
        <f t="shared" si="4"/>
        <v>7420</v>
      </c>
      <c r="R38" s="78">
        <f t="shared" si="4"/>
        <v>7420</v>
      </c>
      <c r="S38" s="26"/>
      <c r="T38" s="26"/>
      <c r="U38" s="26"/>
      <c r="V38" s="19"/>
      <c r="X38" t="s">
        <v>218</v>
      </c>
      <c r="Z38" s="102">
        <f>INDEX('Data-SP'!$1:$1048576,MATCH(Z$2,'Data-SP'!$A:$A,0),MATCH($D38,'Data-SP'!$1:$1,0))*P38</f>
        <v>3041306.9618412009</v>
      </c>
      <c r="AA38" s="102">
        <f>INDEX('Data-SP'!$1:$1048576,MATCH(AA$2,'Data-SP'!$A:$A,0),MATCH($D38,'Data-SP'!$1:$1,0))*Q38</f>
        <v>3041306.9618412009</v>
      </c>
      <c r="AB38" s="102">
        <f>INDEX('Data-SP'!$1:$1048576,MATCH(AB$2,'Data-SP'!$A:$A,0),MATCH($D38,'Data-SP'!$1:$1,0))*R38</f>
        <v>3041306.9618412009</v>
      </c>
      <c r="AC38" s="102">
        <f>INDEX('Data-SP'!$1:$1048576,MATCH(AC$2,'Data-SP'!$A:$A,0),MATCH($D38,'Data-SP'!$1:$1,0))*S38</f>
        <v>0</v>
      </c>
      <c r="AD38" s="102">
        <f>INDEX('Data-SP'!$1:$1048576,MATCH(AD$2,'Data-SP'!$A:$A,0),MATCH($D38,'Data-SP'!$1:$1,0))*T38</f>
        <v>0</v>
      </c>
      <c r="AE38" s="102">
        <f>INDEX('Data-SP'!$1:$1048576,MATCH(AE$2,'Data-SP'!$A:$A,0),MATCH($D38,'Data-SP'!$1:$1,0))*U38</f>
        <v>0</v>
      </c>
      <c r="AF38" s="96">
        <f>INDEX('Data-SP'!$1:$1048576,MATCH(AF$2,'Data-SP'!$A:$A,0),MATCH($D38,'Data-SP'!$1:$1,0))*J38</f>
        <v>3041306.9618412009</v>
      </c>
      <c r="AG38" s="96">
        <f>INDEX('Data-SP'!$1:$1048576,MATCH(AG$2,'Data-SP'!$A:$A,0),MATCH($D38,'Data-SP'!$1:$1,0))*K38</f>
        <v>3041306.9618412009</v>
      </c>
      <c r="AH38" s="96">
        <f>INDEX('Data-SP'!$1:$1048576,MATCH(AH$2,'Data-SP'!$A:$A,0),MATCH($D38,'Data-SP'!$1:$1,0))*L38</f>
        <v>3041306.9618412009</v>
      </c>
      <c r="AI38" s="96">
        <f>INDEX('Data-SP'!$1:$1048576,MATCH(AI$2,'Data-SP'!$A:$A,0),MATCH($D38,'Data-SP'!$1:$1,0))*M38</f>
        <v>0</v>
      </c>
      <c r="AJ38" s="96">
        <f>INDEX('Data-SP'!$1:$1048576,MATCH(AJ$2,'Data-SP'!$A:$A,0),MATCH($D38,'Data-SP'!$1:$1,0))*N38</f>
        <v>0</v>
      </c>
      <c r="AK38" s="96">
        <f>INDEX('Data-SP'!$1:$1048576,MATCH(AK$2,'Data-SP'!$A:$A,0),MATCH($D38,'Data-SP'!$1:$1,0))*O38</f>
        <v>0</v>
      </c>
    </row>
    <row r="39" spans="1:37">
      <c r="A39" s="72"/>
      <c r="B39" s="37"/>
      <c r="C39" s="37"/>
      <c r="D39" s="31" t="s">
        <v>141</v>
      </c>
      <c r="E39" s="36"/>
      <c r="F39" s="37"/>
      <c r="G39" s="37"/>
      <c r="H39" s="38"/>
      <c r="I39" s="36" t="s">
        <v>5</v>
      </c>
      <c r="J39" s="77">
        <f t="shared" si="3"/>
        <v>7420</v>
      </c>
      <c r="K39" s="78">
        <f t="shared" si="3"/>
        <v>7420</v>
      </c>
      <c r="L39" s="78">
        <f t="shared" si="3"/>
        <v>7420</v>
      </c>
      <c r="M39" s="26"/>
      <c r="N39" s="26"/>
      <c r="O39" s="26"/>
      <c r="P39" s="77">
        <f t="shared" si="4"/>
        <v>7420</v>
      </c>
      <c r="Q39" s="78">
        <f t="shared" si="4"/>
        <v>7420</v>
      </c>
      <c r="R39" s="78">
        <f t="shared" si="4"/>
        <v>7420</v>
      </c>
      <c r="S39" s="26"/>
      <c r="T39" s="26"/>
      <c r="U39" s="26"/>
      <c r="V39" s="19"/>
      <c r="X39" t="s">
        <v>218</v>
      </c>
      <c r="Z39" s="102">
        <f>INDEX('Data-SP'!$1:$1048576,MATCH(Z$2,'Data-SP'!$A:$A,0),MATCH($D39,'Data-SP'!$1:$1,0))*P39</f>
        <v>112646.78143126772</v>
      </c>
      <c r="AA39" s="102">
        <f>INDEX('Data-SP'!$1:$1048576,MATCH(AA$2,'Data-SP'!$A:$A,0),MATCH($D39,'Data-SP'!$1:$1,0))*Q39</f>
        <v>112646.78143126772</v>
      </c>
      <c r="AB39" s="102">
        <f>INDEX('Data-SP'!$1:$1048576,MATCH(AB$2,'Data-SP'!$A:$A,0),MATCH($D39,'Data-SP'!$1:$1,0))*R39</f>
        <v>112646.78143126772</v>
      </c>
      <c r="AC39" s="102">
        <f>INDEX('Data-SP'!$1:$1048576,MATCH(AC$2,'Data-SP'!$A:$A,0),MATCH($D39,'Data-SP'!$1:$1,0))*S39</f>
        <v>0</v>
      </c>
      <c r="AD39" s="102">
        <f>INDEX('Data-SP'!$1:$1048576,MATCH(AD$2,'Data-SP'!$A:$A,0),MATCH($D39,'Data-SP'!$1:$1,0))*T39</f>
        <v>0</v>
      </c>
      <c r="AE39" s="102">
        <f>INDEX('Data-SP'!$1:$1048576,MATCH(AE$2,'Data-SP'!$A:$A,0),MATCH($D39,'Data-SP'!$1:$1,0))*U39</f>
        <v>0</v>
      </c>
      <c r="AF39" s="96">
        <f>INDEX('Data-SP'!$1:$1048576,MATCH(AF$2,'Data-SP'!$A:$A,0),MATCH($D39,'Data-SP'!$1:$1,0))*J39</f>
        <v>112646.78143126772</v>
      </c>
      <c r="AG39" s="96">
        <f>INDEX('Data-SP'!$1:$1048576,MATCH(AG$2,'Data-SP'!$A:$A,0),MATCH($D39,'Data-SP'!$1:$1,0))*K39</f>
        <v>112646.78143126772</v>
      </c>
      <c r="AH39" s="96">
        <f>INDEX('Data-SP'!$1:$1048576,MATCH(AH$2,'Data-SP'!$A:$A,0),MATCH($D39,'Data-SP'!$1:$1,0))*L39</f>
        <v>112646.78143126772</v>
      </c>
      <c r="AI39" s="96">
        <f>INDEX('Data-SP'!$1:$1048576,MATCH(AI$2,'Data-SP'!$A:$A,0),MATCH($D39,'Data-SP'!$1:$1,0))*M39</f>
        <v>0</v>
      </c>
      <c r="AJ39" s="96">
        <f>INDEX('Data-SP'!$1:$1048576,MATCH(AJ$2,'Data-SP'!$A:$A,0),MATCH($D39,'Data-SP'!$1:$1,0))*N39</f>
        <v>0</v>
      </c>
      <c r="AK39" s="96">
        <f>INDEX('Data-SP'!$1:$1048576,MATCH(AK$2,'Data-SP'!$A:$A,0),MATCH($D39,'Data-SP'!$1:$1,0))*O39</f>
        <v>0</v>
      </c>
    </row>
    <row r="40" spans="1:37">
      <c r="A40" s="72"/>
      <c r="B40" s="37"/>
      <c r="C40" s="37"/>
      <c r="D40" s="31" t="s">
        <v>142</v>
      </c>
      <c r="E40" s="36"/>
      <c r="F40" s="37"/>
      <c r="G40" s="37"/>
      <c r="H40" s="38"/>
      <c r="I40" s="36" t="s">
        <v>5</v>
      </c>
      <c r="J40" s="77">
        <f t="shared" si="3"/>
        <v>7420</v>
      </c>
      <c r="K40" s="78">
        <f t="shared" si="3"/>
        <v>7420</v>
      </c>
      <c r="L40" s="78">
        <f t="shared" si="3"/>
        <v>7420</v>
      </c>
      <c r="M40" s="26"/>
      <c r="N40" s="26"/>
      <c r="O40" s="26"/>
      <c r="P40" s="77">
        <f t="shared" si="4"/>
        <v>7420</v>
      </c>
      <c r="Q40" s="78">
        <f t="shared" si="4"/>
        <v>7420</v>
      </c>
      <c r="R40" s="78">
        <f t="shared" si="4"/>
        <v>7420</v>
      </c>
      <c r="S40" s="26"/>
      <c r="T40" s="26"/>
      <c r="U40" s="26"/>
      <c r="V40" s="19"/>
      <c r="X40" t="s">
        <v>218</v>
      </c>
      <c r="Z40" s="102">
        <f>INDEX('Data-SP'!$1:$1048576,MATCH(Z$2,'Data-SP'!$A:$A,0),MATCH($D40,'Data-SP'!$1:$1,0))*P40</f>
        <v>1031331.300748478</v>
      </c>
      <c r="AA40" s="102">
        <f>INDEX('Data-SP'!$1:$1048576,MATCH(AA$2,'Data-SP'!$A:$A,0),MATCH($D40,'Data-SP'!$1:$1,0))*Q40</f>
        <v>1031331.300748478</v>
      </c>
      <c r="AB40" s="102">
        <f>INDEX('Data-SP'!$1:$1048576,MATCH(AB$2,'Data-SP'!$A:$A,0),MATCH($D40,'Data-SP'!$1:$1,0))*R40</f>
        <v>1031331.300748478</v>
      </c>
      <c r="AC40" s="102">
        <f>INDEX('Data-SP'!$1:$1048576,MATCH(AC$2,'Data-SP'!$A:$A,0),MATCH($D40,'Data-SP'!$1:$1,0))*S40</f>
        <v>0</v>
      </c>
      <c r="AD40" s="102">
        <f>INDEX('Data-SP'!$1:$1048576,MATCH(AD$2,'Data-SP'!$A:$A,0),MATCH($D40,'Data-SP'!$1:$1,0))*T40</f>
        <v>0</v>
      </c>
      <c r="AE40" s="102">
        <f>INDEX('Data-SP'!$1:$1048576,MATCH(AE$2,'Data-SP'!$A:$A,0),MATCH($D40,'Data-SP'!$1:$1,0))*U40</f>
        <v>0</v>
      </c>
      <c r="AF40" s="96">
        <f>INDEX('Data-SP'!$1:$1048576,MATCH(AF$2,'Data-SP'!$A:$A,0),MATCH($D40,'Data-SP'!$1:$1,0))*J40</f>
        <v>1031331.300748478</v>
      </c>
      <c r="AG40" s="96">
        <f>INDEX('Data-SP'!$1:$1048576,MATCH(AG$2,'Data-SP'!$A:$A,0),MATCH($D40,'Data-SP'!$1:$1,0))*K40</f>
        <v>1031331.300748478</v>
      </c>
      <c r="AH40" s="96">
        <f>INDEX('Data-SP'!$1:$1048576,MATCH(AH$2,'Data-SP'!$A:$A,0),MATCH($D40,'Data-SP'!$1:$1,0))*L40</f>
        <v>1031331.300748478</v>
      </c>
      <c r="AI40" s="96">
        <f>INDEX('Data-SP'!$1:$1048576,MATCH(AI$2,'Data-SP'!$A:$A,0),MATCH($D40,'Data-SP'!$1:$1,0))*M40</f>
        <v>0</v>
      </c>
      <c r="AJ40" s="96">
        <f>INDEX('Data-SP'!$1:$1048576,MATCH(AJ$2,'Data-SP'!$A:$A,0),MATCH($D40,'Data-SP'!$1:$1,0))*N40</f>
        <v>0</v>
      </c>
      <c r="AK40" s="96">
        <f>INDEX('Data-SP'!$1:$1048576,MATCH(AK$2,'Data-SP'!$A:$A,0),MATCH($D40,'Data-SP'!$1:$1,0))*O40</f>
        <v>0</v>
      </c>
    </row>
    <row r="41" spans="1:37">
      <c r="A41" s="72"/>
      <c r="B41" s="37"/>
      <c r="C41" s="37"/>
      <c r="D41" s="31" t="s">
        <v>143</v>
      </c>
      <c r="E41" s="36"/>
      <c r="F41" s="37"/>
      <c r="G41" s="37"/>
      <c r="H41" s="38"/>
      <c r="I41" s="36" t="s">
        <v>5</v>
      </c>
      <c r="J41" s="77">
        <f t="shared" si="3"/>
        <v>7420</v>
      </c>
      <c r="K41" s="78">
        <f t="shared" si="3"/>
        <v>7420</v>
      </c>
      <c r="L41" s="78">
        <f t="shared" si="3"/>
        <v>7420</v>
      </c>
      <c r="M41" s="26"/>
      <c r="N41" s="26"/>
      <c r="O41" s="26"/>
      <c r="P41" s="77">
        <f t="shared" si="4"/>
        <v>7420</v>
      </c>
      <c r="Q41" s="78">
        <f t="shared" si="4"/>
        <v>7420</v>
      </c>
      <c r="R41" s="78">
        <f t="shared" si="4"/>
        <v>7420</v>
      </c>
      <c r="S41" s="26"/>
      <c r="T41" s="26"/>
      <c r="U41" s="26"/>
      <c r="V41" s="19"/>
      <c r="X41" t="s">
        <v>218</v>
      </c>
      <c r="Z41" s="102">
        <f>INDEX('Data-SP'!$1:$1048576,MATCH(Z$2,'Data-SP'!$A:$A,0),MATCH($D41,'Data-SP'!$1:$1,0))*P41</f>
        <v>106241.78253619262</v>
      </c>
      <c r="AA41" s="102">
        <f>INDEX('Data-SP'!$1:$1048576,MATCH(AA$2,'Data-SP'!$A:$A,0),MATCH($D41,'Data-SP'!$1:$1,0))*Q41</f>
        <v>106241.78253619262</v>
      </c>
      <c r="AB41" s="102">
        <f>INDEX('Data-SP'!$1:$1048576,MATCH(AB$2,'Data-SP'!$A:$A,0),MATCH($D41,'Data-SP'!$1:$1,0))*R41</f>
        <v>106241.78253619262</v>
      </c>
      <c r="AC41" s="102">
        <f>INDEX('Data-SP'!$1:$1048576,MATCH(AC$2,'Data-SP'!$A:$A,0),MATCH($D41,'Data-SP'!$1:$1,0))*S41</f>
        <v>0</v>
      </c>
      <c r="AD41" s="102">
        <f>INDEX('Data-SP'!$1:$1048576,MATCH(AD$2,'Data-SP'!$A:$A,0),MATCH($D41,'Data-SP'!$1:$1,0))*T41</f>
        <v>0</v>
      </c>
      <c r="AE41" s="102">
        <f>INDEX('Data-SP'!$1:$1048576,MATCH(AE$2,'Data-SP'!$A:$A,0),MATCH($D41,'Data-SP'!$1:$1,0))*U41</f>
        <v>0</v>
      </c>
      <c r="AF41" s="96">
        <f>INDEX('Data-SP'!$1:$1048576,MATCH(AF$2,'Data-SP'!$A:$A,0),MATCH($D41,'Data-SP'!$1:$1,0))*J41</f>
        <v>106241.78253619262</v>
      </c>
      <c r="AG41" s="96">
        <f>INDEX('Data-SP'!$1:$1048576,MATCH(AG$2,'Data-SP'!$A:$A,0),MATCH($D41,'Data-SP'!$1:$1,0))*K41</f>
        <v>106241.78253619262</v>
      </c>
      <c r="AH41" s="96">
        <f>INDEX('Data-SP'!$1:$1048576,MATCH(AH$2,'Data-SP'!$A:$A,0),MATCH($D41,'Data-SP'!$1:$1,0))*L41</f>
        <v>106241.78253619262</v>
      </c>
      <c r="AI41" s="96">
        <f>INDEX('Data-SP'!$1:$1048576,MATCH(AI$2,'Data-SP'!$A:$A,0),MATCH($D41,'Data-SP'!$1:$1,0))*M41</f>
        <v>0</v>
      </c>
      <c r="AJ41" s="96">
        <f>INDEX('Data-SP'!$1:$1048576,MATCH(AJ$2,'Data-SP'!$A:$A,0),MATCH($D41,'Data-SP'!$1:$1,0))*N41</f>
        <v>0</v>
      </c>
      <c r="AK41" s="96">
        <f>INDEX('Data-SP'!$1:$1048576,MATCH(AK$2,'Data-SP'!$A:$A,0),MATCH($D41,'Data-SP'!$1:$1,0))*O41</f>
        <v>0</v>
      </c>
    </row>
    <row r="42" spans="1:37">
      <c r="A42" s="72"/>
      <c r="B42" s="37"/>
      <c r="C42" s="37"/>
      <c r="D42" s="31" t="s">
        <v>144</v>
      </c>
      <c r="E42" s="36"/>
      <c r="F42" s="37"/>
      <c r="G42" s="37"/>
      <c r="H42" s="38"/>
      <c r="I42" s="36" t="s">
        <v>5</v>
      </c>
      <c r="J42" s="27"/>
      <c r="K42" s="26"/>
      <c r="L42" s="26"/>
      <c r="M42" s="78">
        <f t="shared" ref="M42:O46" si="5">M$66</f>
        <v>7420</v>
      </c>
      <c r="N42" s="78">
        <f t="shared" si="5"/>
        <v>7420</v>
      </c>
      <c r="O42" s="78">
        <f t="shared" si="5"/>
        <v>7420</v>
      </c>
      <c r="P42" s="27"/>
      <c r="Q42" s="26"/>
      <c r="R42" s="26"/>
      <c r="S42" s="78">
        <f t="shared" ref="S42:U46" si="6">S$66</f>
        <v>7420</v>
      </c>
      <c r="T42" s="78">
        <f t="shared" si="6"/>
        <v>7420</v>
      </c>
      <c r="U42" s="78">
        <f t="shared" si="6"/>
        <v>7420</v>
      </c>
      <c r="V42" s="19"/>
      <c r="X42" t="s">
        <v>218</v>
      </c>
      <c r="Z42" s="102">
        <f>INDEX('Data-SP'!$1:$1048576,MATCH(Z$2,'Data-SP'!$A:$A,0),MATCH($D42,'Data-SP'!$1:$1,0))*P42</f>
        <v>0</v>
      </c>
      <c r="AA42" s="102">
        <f>INDEX('Data-SP'!$1:$1048576,MATCH(AA$2,'Data-SP'!$A:$A,0),MATCH($D42,'Data-SP'!$1:$1,0))*Q42</f>
        <v>0</v>
      </c>
      <c r="AB42" s="102">
        <f>INDEX('Data-SP'!$1:$1048576,MATCH(AB$2,'Data-SP'!$A:$A,0),MATCH($D42,'Data-SP'!$1:$1,0))*R42</f>
        <v>0</v>
      </c>
      <c r="AC42" s="102">
        <f>INDEX('Data-SP'!$1:$1048576,MATCH(AC$2,'Data-SP'!$A:$A,0),MATCH($D42,'Data-SP'!$1:$1,0))*S42</f>
        <v>100668.03445843207</v>
      </c>
      <c r="AD42" s="102">
        <f>INDEX('Data-SP'!$1:$1048576,MATCH(AD$2,'Data-SP'!$A:$A,0),MATCH($D42,'Data-SP'!$1:$1,0))*T42</f>
        <v>100668.03445843207</v>
      </c>
      <c r="AE42" s="102">
        <f>INDEX('Data-SP'!$1:$1048576,MATCH(AE$2,'Data-SP'!$A:$A,0),MATCH($D42,'Data-SP'!$1:$1,0))*U42</f>
        <v>100668.03445843207</v>
      </c>
      <c r="AF42" s="96">
        <f>INDEX('Data-SP'!$1:$1048576,MATCH(AF$2,'Data-SP'!$A:$A,0),MATCH($D42,'Data-SP'!$1:$1,0))*J42</f>
        <v>0</v>
      </c>
      <c r="AG42" s="96">
        <f>INDEX('Data-SP'!$1:$1048576,MATCH(AG$2,'Data-SP'!$A:$A,0),MATCH($D42,'Data-SP'!$1:$1,0))*K42</f>
        <v>0</v>
      </c>
      <c r="AH42" s="96">
        <f>INDEX('Data-SP'!$1:$1048576,MATCH(AH$2,'Data-SP'!$A:$A,0),MATCH($D42,'Data-SP'!$1:$1,0))*L42</f>
        <v>0</v>
      </c>
      <c r="AI42" s="96">
        <f>INDEX('Data-SP'!$1:$1048576,MATCH(AI$2,'Data-SP'!$A:$A,0),MATCH($D42,'Data-SP'!$1:$1,0))*M42</f>
        <v>100668.03445843207</v>
      </c>
      <c r="AJ42" s="96">
        <f>INDEX('Data-SP'!$1:$1048576,MATCH(AJ$2,'Data-SP'!$A:$A,0),MATCH($D42,'Data-SP'!$1:$1,0))*N42</f>
        <v>100668.03445843207</v>
      </c>
      <c r="AK42" s="96">
        <f>INDEX('Data-SP'!$1:$1048576,MATCH(AK$2,'Data-SP'!$A:$A,0),MATCH($D42,'Data-SP'!$1:$1,0))*O42</f>
        <v>100668.03445843207</v>
      </c>
    </row>
    <row r="43" spans="1:37">
      <c r="A43" s="72"/>
      <c r="B43" s="37"/>
      <c r="C43" s="37"/>
      <c r="D43" s="31" t="s">
        <v>145</v>
      </c>
      <c r="E43" s="36"/>
      <c r="F43" s="37"/>
      <c r="G43" s="37"/>
      <c r="H43" s="38"/>
      <c r="I43" s="36" t="s">
        <v>5</v>
      </c>
      <c r="J43" s="27"/>
      <c r="K43" s="26"/>
      <c r="L43" s="26"/>
      <c r="M43" s="78">
        <f t="shared" si="5"/>
        <v>7420</v>
      </c>
      <c r="N43" s="78">
        <f t="shared" si="5"/>
        <v>7420</v>
      </c>
      <c r="O43" s="78">
        <f t="shared" si="5"/>
        <v>7420</v>
      </c>
      <c r="P43" s="27"/>
      <c r="Q43" s="26"/>
      <c r="R43" s="26"/>
      <c r="S43" s="78">
        <f t="shared" si="6"/>
        <v>7420</v>
      </c>
      <c r="T43" s="78">
        <f t="shared" si="6"/>
        <v>7420</v>
      </c>
      <c r="U43" s="78">
        <f t="shared" si="6"/>
        <v>7420</v>
      </c>
      <c r="V43" s="19"/>
      <c r="X43" t="s">
        <v>218</v>
      </c>
      <c r="Z43" s="102">
        <f>INDEX('Data-SP'!$1:$1048576,MATCH(Z$2,'Data-SP'!$A:$A,0),MATCH($D43,'Data-SP'!$1:$1,0))*P43</f>
        <v>0</v>
      </c>
      <c r="AA43" s="102">
        <f>INDEX('Data-SP'!$1:$1048576,MATCH(AA$2,'Data-SP'!$A:$A,0),MATCH($D43,'Data-SP'!$1:$1,0))*Q43</f>
        <v>0</v>
      </c>
      <c r="AB43" s="102">
        <f>INDEX('Data-SP'!$1:$1048576,MATCH(AB$2,'Data-SP'!$A:$A,0),MATCH($D43,'Data-SP'!$1:$1,0))*R43</f>
        <v>0</v>
      </c>
      <c r="AC43" s="102">
        <f>INDEX('Data-SP'!$1:$1048576,MATCH(AC$2,'Data-SP'!$A:$A,0),MATCH($D43,'Data-SP'!$1:$1,0))*S43</f>
        <v>38812.174112629327</v>
      </c>
      <c r="AD43" s="102">
        <f>INDEX('Data-SP'!$1:$1048576,MATCH(AD$2,'Data-SP'!$A:$A,0),MATCH($D43,'Data-SP'!$1:$1,0))*T43</f>
        <v>38812.174112629327</v>
      </c>
      <c r="AE43" s="102">
        <f>INDEX('Data-SP'!$1:$1048576,MATCH(AE$2,'Data-SP'!$A:$A,0),MATCH($D43,'Data-SP'!$1:$1,0))*U43</f>
        <v>38812.174112629327</v>
      </c>
      <c r="AF43" s="96">
        <f>INDEX('Data-SP'!$1:$1048576,MATCH(AF$2,'Data-SP'!$A:$A,0),MATCH($D43,'Data-SP'!$1:$1,0))*J43</f>
        <v>0</v>
      </c>
      <c r="AG43" s="96">
        <f>INDEX('Data-SP'!$1:$1048576,MATCH(AG$2,'Data-SP'!$A:$A,0),MATCH($D43,'Data-SP'!$1:$1,0))*K43</f>
        <v>0</v>
      </c>
      <c r="AH43" s="96">
        <f>INDEX('Data-SP'!$1:$1048576,MATCH(AH$2,'Data-SP'!$A:$A,0),MATCH($D43,'Data-SP'!$1:$1,0))*L43</f>
        <v>0</v>
      </c>
      <c r="AI43" s="96">
        <f>INDEX('Data-SP'!$1:$1048576,MATCH(AI$2,'Data-SP'!$A:$A,0),MATCH($D43,'Data-SP'!$1:$1,0))*M43</f>
        <v>38812.174112629327</v>
      </c>
      <c r="AJ43" s="96">
        <f>INDEX('Data-SP'!$1:$1048576,MATCH(AJ$2,'Data-SP'!$A:$A,0),MATCH($D43,'Data-SP'!$1:$1,0))*N43</f>
        <v>38812.174112629327</v>
      </c>
      <c r="AK43" s="96">
        <f>INDEX('Data-SP'!$1:$1048576,MATCH(AK$2,'Data-SP'!$A:$A,0),MATCH($D43,'Data-SP'!$1:$1,0))*O43</f>
        <v>38812.174112629327</v>
      </c>
    </row>
    <row r="44" spans="1:37">
      <c r="A44" s="72"/>
      <c r="B44" s="37"/>
      <c r="C44" s="37"/>
      <c r="D44" s="31" t="s">
        <v>146</v>
      </c>
      <c r="E44" s="36"/>
      <c r="F44" s="37"/>
      <c r="G44" s="37"/>
      <c r="H44" s="38"/>
      <c r="I44" s="36" t="s">
        <v>5</v>
      </c>
      <c r="J44" s="27"/>
      <c r="K44" s="26"/>
      <c r="L44" s="26"/>
      <c r="M44" s="78">
        <f t="shared" si="5"/>
        <v>7420</v>
      </c>
      <c r="N44" s="78">
        <f t="shared" si="5"/>
        <v>7420</v>
      </c>
      <c r="O44" s="78">
        <f t="shared" si="5"/>
        <v>7420</v>
      </c>
      <c r="P44" s="27"/>
      <c r="Q44" s="26"/>
      <c r="R44" s="26"/>
      <c r="S44" s="78">
        <f t="shared" si="6"/>
        <v>7420</v>
      </c>
      <c r="T44" s="78">
        <f t="shared" si="6"/>
        <v>7420</v>
      </c>
      <c r="U44" s="78">
        <f t="shared" si="6"/>
        <v>7420</v>
      </c>
      <c r="V44" s="19"/>
      <c r="X44" t="s">
        <v>218</v>
      </c>
      <c r="Z44" s="102">
        <f>INDEX('Data-SP'!$1:$1048576,MATCH(Z$2,'Data-SP'!$A:$A,0),MATCH($D44,'Data-SP'!$1:$1,0))*P44</f>
        <v>0</v>
      </c>
      <c r="AA44" s="102">
        <f>INDEX('Data-SP'!$1:$1048576,MATCH(AA$2,'Data-SP'!$A:$A,0),MATCH($D44,'Data-SP'!$1:$1,0))*Q44</f>
        <v>0</v>
      </c>
      <c r="AB44" s="102">
        <f>INDEX('Data-SP'!$1:$1048576,MATCH(AB$2,'Data-SP'!$A:$A,0),MATCH($D44,'Data-SP'!$1:$1,0))*R44</f>
        <v>0</v>
      </c>
      <c r="AC44" s="102">
        <f>INDEX('Data-SP'!$1:$1048576,MATCH(AC$2,'Data-SP'!$A:$A,0),MATCH($D44,'Data-SP'!$1:$1,0))*S44</f>
        <v>143748.79300973809</v>
      </c>
      <c r="AD44" s="102">
        <f>INDEX('Data-SP'!$1:$1048576,MATCH(AD$2,'Data-SP'!$A:$A,0),MATCH($D44,'Data-SP'!$1:$1,0))*T44</f>
        <v>143748.79300973809</v>
      </c>
      <c r="AE44" s="102">
        <f>INDEX('Data-SP'!$1:$1048576,MATCH(AE$2,'Data-SP'!$A:$A,0),MATCH($D44,'Data-SP'!$1:$1,0))*U44</f>
        <v>143748.79300973809</v>
      </c>
      <c r="AF44" s="96">
        <f>INDEX('Data-SP'!$1:$1048576,MATCH(AF$2,'Data-SP'!$A:$A,0),MATCH($D44,'Data-SP'!$1:$1,0))*J44</f>
        <v>0</v>
      </c>
      <c r="AG44" s="96">
        <f>INDEX('Data-SP'!$1:$1048576,MATCH(AG$2,'Data-SP'!$A:$A,0),MATCH($D44,'Data-SP'!$1:$1,0))*K44</f>
        <v>0</v>
      </c>
      <c r="AH44" s="96">
        <f>INDEX('Data-SP'!$1:$1048576,MATCH(AH$2,'Data-SP'!$A:$A,0),MATCH($D44,'Data-SP'!$1:$1,0))*L44</f>
        <v>0</v>
      </c>
      <c r="AI44" s="96">
        <f>INDEX('Data-SP'!$1:$1048576,MATCH(AI$2,'Data-SP'!$A:$A,0),MATCH($D44,'Data-SP'!$1:$1,0))*M44</f>
        <v>143748.79300973809</v>
      </c>
      <c r="AJ44" s="96">
        <f>INDEX('Data-SP'!$1:$1048576,MATCH(AJ$2,'Data-SP'!$A:$A,0),MATCH($D44,'Data-SP'!$1:$1,0))*N44</f>
        <v>143748.79300973809</v>
      </c>
      <c r="AK44" s="96">
        <f>INDEX('Data-SP'!$1:$1048576,MATCH(AK$2,'Data-SP'!$A:$A,0),MATCH($D44,'Data-SP'!$1:$1,0))*O44</f>
        <v>143748.79300973809</v>
      </c>
    </row>
    <row r="45" spans="1:37">
      <c r="A45" s="72"/>
      <c r="B45" s="37"/>
      <c r="C45" s="37"/>
      <c r="D45" s="31" t="s">
        <v>147</v>
      </c>
      <c r="E45" s="36"/>
      <c r="F45" s="37"/>
      <c r="G45" s="37"/>
      <c r="H45" s="38"/>
      <c r="I45" s="36" t="s">
        <v>5</v>
      </c>
      <c r="J45" s="27"/>
      <c r="K45" s="26"/>
      <c r="L45" s="26"/>
      <c r="M45" s="78">
        <f t="shared" si="5"/>
        <v>7420</v>
      </c>
      <c r="N45" s="78">
        <f t="shared" si="5"/>
        <v>7420</v>
      </c>
      <c r="O45" s="78">
        <f t="shared" si="5"/>
        <v>7420</v>
      </c>
      <c r="P45" s="27"/>
      <c r="Q45" s="26"/>
      <c r="R45" s="26"/>
      <c r="S45" s="78">
        <f t="shared" si="6"/>
        <v>7420</v>
      </c>
      <c r="T45" s="78">
        <f t="shared" si="6"/>
        <v>7420</v>
      </c>
      <c r="U45" s="78">
        <f t="shared" si="6"/>
        <v>7420</v>
      </c>
      <c r="V45" s="19"/>
      <c r="X45" t="s">
        <v>218</v>
      </c>
      <c r="Z45" s="102">
        <f>INDEX('Data-SP'!$1:$1048576,MATCH(Z$2,'Data-SP'!$A:$A,0),MATCH($D45,'Data-SP'!$1:$1,0))*P45</f>
        <v>0</v>
      </c>
      <c r="AA45" s="102">
        <f>INDEX('Data-SP'!$1:$1048576,MATCH(AA$2,'Data-SP'!$A:$A,0),MATCH($D45,'Data-SP'!$1:$1,0))*Q45</f>
        <v>0</v>
      </c>
      <c r="AB45" s="102">
        <f>INDEX('Data-SP'!$1:$1048576,MATCH(AB$2,'Data-SP'!$A:$A,0),MATCH($D45,'Data-SP'!$1:$1,0))*R45</f>
        <v>0</v>
      </c>
      <c r="AC45" s="102">
        <f>INDEX('Data-SP'!$1:$1048576,MATCH(AC$2,'Data-SP'!$A:$A,0),MATCH($D45,'Data-SP'!$1:$1,0))*S45</f>
        <v>51880.246204423733</v>
      </c>
      <c r="AD45" s="102">
        <f>INDEX('Data-SP'!$1:$1048576,MATCH(AD$2,'Data-SP'!$A:$A,0),MATCH($D45,'Data-SP'!$1:$1,0))*T45</f>
        <v>51880.246204423733</v>
      </c>
      <c r="AE45" s="102">
        <f>INDEX('Data-SP'!$1:$1048576,MATCH(AE$2,'Data-SP'!$A:$A,0),MATCH($D45,'Data-SP'!$1:$1,0))*U45</f>
        <v>51880.246204423733</v>
      </c>
      <c r="AF45" s="96">
        <f>INDEX('Data-SP'!$1:$1048576,MATCH(AF$2,'Data-SP'!$A:$A,0),MATCH($D45,'Data-SP'!$1:$1,0))*J45</f>
        <v>0</v>
      </c>
      <c r="AG45" s="96">
        <f>INDEX('Data-SP'!$1:$1048576,MATCH(AG$2,'Data-SP'!$A:$A,0),MATCH($D45,'Data-SP'!$1:$1,0))*K45</f>
        <v>0</v>
      </c>
      <c r="AH45" s="96">
        <f>INDEX('Data-SP'!$1:$1048576,MATCH(AH$2,'Data-SP'!$A:$A,0),MATCH($D45,'Data-SP'!$1:$1,0))*L45</f>
        <v>0</v>
      </c>
      <c r="AI45" s="96">
        <f>INDEX('Data-SP'!$1:$1048576,MATCH(AI$2,'Data-SP'!$A:$A,0),MATCH($D45,'Data-SP'!$1:$1,0))*M45</f>
        <v>51880.246204423733</v>
      </c>
      <c r="AJ45" s="96">
        <f>INDEX('Data-SP'!$1:$1048576,MATCH(AJ$2,'Data-SP'!$A:$A,0),MATCH($D45,'Data-SP'!$1:$1,0))*N45</f>
        <v>51880.246204423733</v>
      </c>
      <c r="AK45" s="96">
        <f>INDEX('Data-SP'!$1:$1048576,MATCH(AK$2,'Data-SP'!$A:$A,0),MATCH($D45,'Data-SP'!$1:$1,0))*O45</f>
        <v>51880.246204423733</v>
      </c>
    </row>
    <row r="46" spans="1:37">
      <c r="A46" s="72"/>
      <c r="B46" s="37"/>
      <c r="C46" s="37"/>
      <c r="D46" s="31" t="s">
        <v>148</v>
      </c>
      <c r="E46" s="36"/>
      <c r="F46" s="37"/>
      <c r="G46" s="37"/>
      <c r="H46" s="38"/>
      <c r="I46" s="36" t="s">
        <v>5</v>
      </c>
      <c r="J46" s="27"/>
      <c r="K46" s="26"/>
      <c r="L46" s="26"/>
      <c r="M46" s="78">
        <f t="shared" si="5"/>
        <v>7420</v>
      </c>
      <c r="N46" s="78">
        <f t="shared" si="5"/>
        <v>7420</v>
      </c>
      <c r="O46" s="78">
        <f t="shared" si="5"/>
        <v>7420</v>
      </c>
      <c r="P46" s="27"/>
      <c r="Q46" s="26"/>
      <c r="R46" s="26"/>
      <c r="S46" s="78">
        <f t="shared" si="6"/>
        <v>7420</v>
      </c>
      <c r="T46" s="78">
        <f t="shared" si="6"/>
        <v>7420</v>
      </c>
      <c r="U46" s="78">
        <f t="shared" si="6"/>
        <v>7420</v>
      </c>
      <c r="V46" s="19"/>
      <c r="X46" t="s">
        <v>218</v>
      </c>
      <c r="Z46" s="102">
        <f>INDEX('Data-SP'!$1:$1048576,MATCH(Z$2,'Data-SP'!$A:$A,0),MATCH($D46,'Data-SP'!$1:$1,0))*P46</f>
        <v>0</v>
      </c>
      <c r="AA46" s="102">
        <f>INDEX('Data-SP'!$1:$1048576,MATCH(AA$2,'Data-SP'!$A:$A,0),MATCH($D46,'Data-SP'!$1:$1,0))*Q46</f>
        <v>0</v>
      </c>
      <c r="AB46" s="102">
        <f>INDEX('Data-SP'!$1:$1048576,MATCH(AB$2,'Data-SP'!$A:$A,0),MATCH($D46,'Data-SP'!$1:$1,0))*R46</f>
        <v>0</v>
      </c>
      <c r="AC46" s="102">
        <f>INDEX('Data-SP'!$1:$1048576,MATCH(AC$2,'Data-SP'!$A:$A,0),MATCH($D46,'Data-SP'!$1:$1,0))*S46</f>
        <v>151837.61633190673</v>
      </c>
      <c r="AD46" s="102">
        <f>INDEX('Data-SP'!$1:$1048576,MATCH(AD$2,'Data-SP'!$A:$A,0),MATCH($D46,'Data-SP'!$1:$1,0))*T46</f>
        <v>151837.61633190673</v>
      </c>
      <c r="AE46" s="102">
        <f>INDEX('Data-SP'!$1:$1048576,MATCH(AE$2,'Data-SP'!$A:$A,0),MATCH($D46,'Data-SP'!$1:$1,0))*U46</f>
        <v>151837.61633190673</v>
      </c>
      <c r="AF46" s="96">
        <f>INDEX('Data-SP'!$1:$1048576,MATCH(AF$2,'Data-SP'!$A:$A,0),MATCH($D46,'Data-SP'!$1:$1,0))*J46</f>
        <v>0</v>
      </c>
      <c r="AG46" s="96">
        <f>INDEX('Data-SP'!$1:$1048576,MATCH(AG$2,'Data-SP'!$A:$A,0),MATCH($D46,'Data-SP'!$1:$1,0))*K46</f>
        <v>0</v>
      </c>
      <c r="AH46" s="96">
        <f>INDEX('Data-SP'!$1:$1048576,MATCH(AH$2,'Data-SP'!$A:$A,0),MATCH($D46,'Data-SP'!$1:$1,0))*L46</f>
        <v>0</v>
      </c>
      <c r="AI46" s="96">
        <f>INDEX('Data-SP'!$1:$1048576,MATCH(AI$2,'Data-SP'!$A:$A,0),MATCH($D46,'Data-SP'!$1:$1,0))*M46</f>
        <v>151837.61633190673</v>
      </c>
      <c r="AJ46" s="96">
        <f>INDEX('Data-SP'!$1:$1048576,MATCH(AJ$2,'Data-SP'!$A:$A,0),MATCH($D46,'Data-SP'!$1:$1,0))*N46</f>
        <v>151837.61633190673</v>
      </c>
      <c r="AK46" s="96">
        <f>INDEX('Data-SP'!$1:$1048576,MATCH(AK$2,'Data-SP'!$A:$A,0),MATCH($D46,'Data-SP'!$1:$1,0))*O46</f>
        <v>151837.61633190673</v>
      </c>
    </row>
    <row r="47" spans="1:37">
      <c r="A47" s="72"/>
      <c r="B47" s="37"/>
      <c r="C47" s="37"/>
      <c r="D47" s="73" t="s">
        <v>149</v>
      </c>
      <c r="E47" s="36"/>
      <c r="F47" s="37"/>
      <c r="G47" s="37"/>
      <c r="H47" s="38"/>
      <c r="I47" s="36" t="s">
        <v>5</v>
      </c>
      <c r="J47" s="27"/>
      <c r="K47" s="26"/>
      <c r="L47" s="26"/>
      <c r="M47" s="78"/>
      <c r="N47" s="78">
        <f>N$66</f>
        <v>7420</v>
      </c>
      <c r="O47" s="78"/>
      <c r="P47" s="85"/>
      <c r="Q47" s="88"/>
      <c r="R47" s="88"/>
      <c r="S47" s="86"/>
      <c r="T47" s="86">
        <f>T75/N75*T$66</f>
        <v>7420</v>
      </c>
      <c r="U47" s="86"/>
      <c r="V47" s="19"/>
      <c r="X47" t="s">
        <v>220</v>
      </c>
      <c r="Z47" s="102">
        <f>INDEX('Data-SP'!$1:$1048576,MATCH(Z$2,'Data-SP'!$A:$A,0),MATCH($D47,'Data-SP'!$1:$1,0))*P47</f>
        <v>0</v>
      </c>
      <c r="AA47" s="102">
        <f>INDEX('Data-SP'!$1:$1048576,MATCH(AA$2,'Data-SP'!$A:$A,0),MATCH($D47,'Data-SP'!$1:$1,0))*Q47</f>
        <v>0</v>
      </c>
      <c r="AB47" s="102">
        <f>INDEX('Data-SP'!$1:$1048576,MATCH(AB$2,'Data-SP'!$A:$A,0),MATCH($D47,'Data-SP'!$1:$1,0))*R47</f>
        <v>0</v>
      </c>
      <c r="AC47" s="102">
        <f>INDEX('Data-SP'!$1:$1048576,MATCH(AC$2,'Data-SP'!$A:$A,0),MATCH($D47,'Data-SP'!$1:$1,0))*S47</f>
        <v>0</v>
      </c>
      <c r="AD47" s="102">
        <f>INDEX('Data-SP'!$1:$1048576,MATCH(AD$2,'Data-SP'!$A:$A,0),MATCH($D47,'Data-SP'!$1:$1,0))*T47</f>
        <v>11519726.825029431</v>
      </c>
      <c r="AE47" s="102">
        <f>INDEX('Data-SP'!$1:$1048576,MATCH(AE$2,'Data-SP'!$A:$A,0),MATCH($D47,'Data-SP'!$1:$1,0))*U47</f>
        <v>0</v>
      </c>
      <c r="AF47" s="96">
        <f>INDEX('Data-SP'!$1:$1048576,MATCH(AF$2,'Data-SP'!$A:$A,0),MATCH($D47,'Data-SP'!$1:$1,0))*J47</f>
        <v>0</v>
      </c>
      <c r="AG47" s="96">
        <f>INDEX('Data-SP'!$1:$1048576,MATCH(AG$2,'Data-SP'!$A:$A,0),MATCH($D47,'Data-SP'!$1:$1,0))*K47</f>
        <v>0</v>
      </c>
      <c r="AH47" s="96">
        <f>INDEX('Data-SP'!$1:$1048576,MATCH(AH$2,'Data-SP'!$A:$A,0),MATCH($D47,'Data-SP'!$1:$1,0))*L47</f>
        <v>0</v>
      </c>
      <c r="AI47" s="96">
        <f>INDEX('Data-SP'!$1:$1048576,MATCH(AI$2,'Data-SP'!$A:$A,0),MATCH($D47,'Data-SP'!$1:$1,0))*M47</f>
        <v>0</v>
      </c>
      <c r="AJ47" s="96">
        <f>INDEX('Data-SP'!$1:$1048576,MATCH(AJ$2,'Data-SP'!$A:$A,0),MATCH($D47,'Data-SP'!$1:$1,0))*N47</f>
        <v>11519726.825029431</v>
      </c>
      <c r="AK47" s="96">
        <f>INDEX('Data-SP'!$1:$1048576,MATCH(AK$2,'Data-SP'!$A:$A,0),MATCH($D47,'Data-SP'!$1:$1,0))*O47</f>
        <v>0</v>
      </c>
    </row>
    <row r="48" spans="1:37">
      <c r="A48" s="72"/>
      <c r="B48" s="37"/>
      <c r="C48" s="37"/>
      <c r="D48" s="73" t="s">
        <v>435</v>
      </c>
      <c r="E48" s="36"/>
      <c r="F48" s="37"/>
      <c r="G48" s="37"/>
      <c r="H48" s="38"/>
      <c r="I48" s="36" t="s">
        <v>5</v>
      </c>
      <c r="J48" s="27"/>
      <c r="K48" s="26"/>
      <c r="L48" s="26"/>
      <c r="M48" s="78"/>
      <c r="N48" s="78"/>
      <c r="O48" s="78">
        <f>O$66</f>
        <v>7420</v>
      </c>
      <c r="P48" s="89"/>
      <c r="Q48" s="88"/>
      <c r="R48" s="88"/>
      <c r="S48" s="86"/>
      <c r="T48" s="86"/>
      <c r="U48" s="86">
        <f>U75/O75*U$66</f>
        <v>7420</v>
      </c>
      <c r="V48" s="19"/>
      <c r="X48" t="s">
        <v>220</v>
      </c>
      <c r="Z48" s="102">
        <f>INDEX('Data-SP'!$1:$1048576,MATCH(Z$2,'Data-SP'!$A:$A,0),MATCH($D48,'Data-SP'!$1:$1,0))*P48</f>
        <v>0</v>
      </c>
      <c r="AA48" s="102">
        <f>INDEX('Data-SP'!$1:$1048576,MATCH(AA$2,'Data-SP'!$A:$A,0),MATCH($D48,'Data-SP'!$1:$1,0))*Q48</f>
        <v>0</v>
      </c>
      <c r="AB48" s="102">
        <f>INDEX('Data-SP'!$1:$1048576,MATCH(AB$2,'Data-SP'!$A:$A,0),MATCH($D48,'Data-SP'!$1:$1,0))*R48</f>
        <v>0</v>
      </c>
      <c r="AC48" s="102">
        <f>INDEX('Data-SP'!$1:$1048576,MATCH(AC$2,'Data-SP'!$A:$A,0),MATCH($D48,'Data-SP'!$1:$1,0))*S48</f>
        <v>0</v>
      </c>
      <c r="AD48" s="102">
        <f>INDEX('Data-SP'!$1:$1048576,MATCH(AD$2,'Data-SP'!$A:$A,0),MATCH($D48,'Data-SP'!$1:$1,0))*T48</f>
        <v>0</v>
      </c>
      <c r="AE48" s="102">
        <f>INDEX('Data-SP'!$1:$1048576,MATCH(AE$2,'Data-SP'!$A:$A,0),MATCH($D48,'Data-SP'!$1:$1,0))*U48</f>
        <v>2008615.1152402631</v>
      </c>
      <c r="AF48" s="96">
        <f>INDEX('Data-SP'!$1:$1048576,MATCH(AF$2,'Data-SP'!$A:$A,0),MATCH($D48,'Data-SP'!$1:$1,0))*J48</f>
        <v>0</v>
      </c>
      <c r="AG48" s="96">
        <f>INDEX('Data-SP'!$1:$1048576,MATCH(AG$2,'Data-SP'!$A:$A,0),MATCH($D48,'Data-SP'!$1:$1,0))*K48</f>
        <v>0</v>
      </c>
      <c r="AH48" s="96">
        <f>INDEX('Data-SP'!$1:$1048576,MATCH(AH$2,'Data-SP'!$A:$A,0),MATCH($D48,'Data-SP'!$1:$1,0))*L48</f>
        <v>0</v>
      </c>
      <c r="AI48" s="96">
        <f>INDEX('Data-SP'!$1:$1048576,MATCH(AI$2,'Data-SP'!$A:$A,0),MATCH($D48,'Data-SP'!$1:$1,0))*M48</f>
        <v>0</v>
      </c>
      <c r="AJ48" s="96">
        <f>INDEX('Data-SP'!$1:$1048576,MATCH(AJ$2,'Data-SP'!$A:$A,0),MATCH($D48,'Data-SP'!$1:$1,0))*N48</f>
        <v>0</v>
      </c>
      <c r="AK48" s="96">
        <f>INDEX('Data-SP'!$1:$1048576,MATCH(AK$2,'Data-SP'!$A:$A,0),MATCH($D48,'Data-SP'!$1:$1,0))*O48</f>
        <v>2008615.1152402631</v>
      </c>
    </row>
    <row r="49" spans="1:37">
      <c r="A49" s="72"/>
      <c r="B49" s="37"/>
      <c r="C49" s="37"/>
      <c r="D49" s="31" t="s">
        <v>150</v>
      </c>
      <c r="E49" s="36"/>
      <c r="F49" s="37"/>
      <c r="G49" s="37"/>
      <c r="H49" s="38"/>
      <c r="I49" s="36" t="s">
        <v>5</v>
      </c>
      <c r="J49" s="27"/>
      <c r="K49" s="26"/>
      <c r="L49" s="26"/>
      <c r="M49" s="78">
        <f t="shared" ref="M49:N52" si="7">M$66</f>
        <v>7420</v>
      </c>
      <c r="N49" s="78">
        <f t="shared" si="7"/>
        <v>7420</v>
      </c>
      <c r="O49" s="78">
        <f>O$66</f>
        <v>7420</v>
      </c>
      <c r="P49" s="27"/>
      <c r="Q49" s="26"/>
      <c r="R49" s="26"/>
      <c r="S49" s="78">
        <f t="shared" ref="S49:U52" si="8">S$66</f>
        <v>7420</v>
      </c>
      <c r="T49" s="78">
        <f t="shared" si="8"/>
        <v>7420</v>
      </c>
      <c r="U49" s="78">
        <f t="shared" si="8"/>
        <v>7420</v>
      </c>
      <c r="V49" s="19"/>
      <c r="X49" t="s">
        <v>218</v>
      </c>
      <c r="Z49" s="102">
        <f>INDEX('Data-SP'!$1:$1048576,MATCH(Z$2,'Data-SP'!$A:$A,0),MATCH($D49,'Data-SP'!$1:$1,0))*P49</f>
        <v>0</v>
      </c>
      <c r="AA49" s="102">
        <f>INDEX('Data-SP'!$1:$1048576,MATCH(AA$2,'Data-SP'!$A:$A,0),MATCH($D49,'Data-SP'!$1:$1,0))*Q49</f>
        <v>0</v>
      </c>
      <c r="AB49" s="102">
        <f>INDEX('Data-SP'!$1:$1048576,MATCH(AB$2,'Data-SP'!$A:$A,0),MATCH($D49,'Data-SP'!$1:$1,0))*R49</f>
        <v>0</v>
      </c>
      <c r="AC49" s="102">
        <f>INDEX('Data-SP'!$1:$1048576,MATCH(AC$2,'Data-SP'!$A:$A,0),MATCH($D49,'Data-SP'!$1:$1,0))*S49</f>
        <v>12862.509971616564</v>
      </c>
      <c r="AD49" s="102">
        <f>INDEX('Data-SP'!$1:$1048576,MATCH(AD$2,'Data-SP'!$A:$A,0),MATCH($D49,'Data-SP'!$1:$1,0))*T49</f>
        <v>12862.509971616564</v>
      </c>
      <c r="AE49" s="102">
        <f>INDEX('Data-SP'!$1:$1048576,MATCH(AE$2,'Data-SP'!$A:$A,0),MATCH($D49,'Data-SP'!$1:$1,0))*U49</f>
        <v>12862.509971616564</v>
      </c>
      <c r="AF49" s="96">
        <f>INDEX('Data-SP'!$1:$1048576,MATCH(AF$2,'Data-SP'!$A:$A,0),MATCH($D49,'Data-SP'!$1:$1,0))*J49</f>
        <v>0</v>
      </c>
      <c r="AG49" s="96">
        <f>INDEX('Data-SP'!$1:$1048576,MATCH(AG$2,'Data-SP'!$A:$A,0),MATCH($D49,'Data-SP'!$1:$1,0))*K49</f>
        <v>0</v>
      </c>
      <c r="AH49" s="96">
        <f>INDEX('Data-SP'!$1:$1048576,MATCH(AH$2,'Data-SP'!$A:$A,0),MATCH($D49,'Data-SP'!$1:$1,0))*L49</f>
        <v>0</v>
      </c>
      <c r="AI49" s="96">
        <f>INDEX('Data-SP'!$1:$1048576,MATCH(AI$2,'Data-SP'!$A:$A,0),MATCH($D49,'Data-SP'!$1:$1,0))*M49</f>
        <v>12862.509971616564</v>
      </c>
      <c r="AJ49" s="96">
        <f>INDEX('Data-SP'!$1:$1048576,MATCH(AJ$2,'Data-SP'!$A:$A,0),MATCH($D49,'Data-SP'!$1:$1,0))*N49</f>
        <v>12862.509971616564</v>
      </c>
      <c r="AK49" s="96">
        <f>INDEX('Data-SP'!$1:$1048576,MATCH(AK$2,'Data-SP'!$A:$A,0),MATCH($D49,'Data-SP'!$1:$1,0))*O49</f>
        <v>12862.509971616564</v>
      </c>
    </row>
    <row r="50" spans="1:37">
      <c r="A50" s="72"/>
      <c r="B50" s="37"/>
      <c r="C50" s="37"/>
      <c r="D50" s="31" t="s">
        <v>151</v>
      </c>
      <c r="E50" s="36"/>
      <c r="F50" s="37"/>
      <c r="G50" s="37"/>
      <c r="H50" s="38"/>
      <c r="I50" s="36" t="s">
        <v>5</v>
      </c>
      <c r="J50" s="27"/>
      <c r="K50" s="26"/>
      <c r="L50" s="26"/>
      <c r="M50" s="78">
        <f t="shared" si="7"/>
        <v>7420</v>
      </c>
      <c r="N50" s="78">
        <f t="shared" si="7"/>
        <v>7420</v>
      </c>
      <c r="O50" s="78">
        <f>O$66</f>
        <v>7420</v>
      </c>
      <c r="P50" s="27"/>
      <c r="Q50" s="26"/>
      <c r="R50" s="26"/>
      <c r="S50" s="78">
        <f t="shared" si="8"/>
        <v>7420</v>
      </c>
      <c r="T50" s="78">
        <f t="shared" si="8"/>
        <v>7420</v>
      </c>
      <c r="U50" s="78">
        <f t="shared" si="8"/>
        <v>7420</v>
      </c>
      <c r="V50" s="19"/>
      <c r="X50" t="s">
        <v>218</v>
      </c>
      <c r="Z50" s="102">
        <f>INDEX('Data-SP'!$1:$1048576,MATCH(Z$2,'Data-SP'!$A:$A,0),MATCH($D50,'Data-SP'!$1:$1,0))*P50</f>
        <v>0</v>
      </c>
      <c r="AA50" s="102">
        <f>INDEX('Data-SP'!$1:$1048576,MATCH(AA$2,'Data-SP'!$A:$A,0),MATCH($D50,'Data-SP'!$1:$1,0))*Q50</f>
        <v>0</v>
      </c>
      <c r="AB50" s="102">
        <f>INDEX('Data-SP'!$1:$1048576,MATCH(AB$2,'Data-SP'!$A:$A,0),MATCH($D50,'Data-SP'!$1:$1,0))*R50</f>
        <v>0</v>
      </c>
      <c r="AC50" s="102">
        <f>INDEX('Data-SP'!$1:$1048576,MATCH(AC$2,'Data-SP'!$A:$A,0),MATCH($D50,'Data-SP'!$1:$1,0))*S50</f>
        <v>144029.66624382924</v>
      </c>
      <c r="AD50" s="102">
        <f>INDEX('Data-SP'!$1:$1048576,MATCH(AD$2,'Data-SP'!$A:$A,0),MATCH($D50,'Data-SP'!$1:$1,0))*T50</f>
        <v>144029.66624382924</v>
      </c>
      <c r="AE50" s="102">
        <f>INDEX('Data-SP'!$1:$1048576,MATCH(AE$2,'Data-SP'!$A:$A,0),MATCH($D50,'Data-SP'!$1:$1,0))*U50</f>
        <v>144029.66624382924</v>
      </c>
      <c r="AF50" s="96">
        <f>INDEX('Data-SP'!$1:$1048576,MATCH(AF$2,'Data-SP'!$A:$A,0),MATCH($D50,'Data-SP'!$1:$1,0))*J50</f>
        <v>0</v>
      </c>
      <c r="AG50" s="96">
        <f>INDEX('Data-SP'!$1:$1048576,MATCH(AG$2,'Data-SP'!$A:$A,0),MATCH($D50,'Data-SP'!$1:$1,0))*K50</f>
        <v>0</v>
      </c>
      <c r="AH50" s="96">
        <f>INDEX('Data-SP'!$1:$1048576,MATCH(AH$2,'Data-SP'!$A:$A,0),MATCH($D50,'Data-SP'!$1:$1,0))*L50</f>
        <v>0</v>
      </c>
      <c r="AI50" s="96">
        <f>INDEX('Data-SP'!$1:$1048576,MATCH(AI$2,'Data-SP'!$A:$A,0),MATCH($D50,'Data-SP'!$1:$1,0))*M50</f>
        <v>144029.66624382924</v>
      </c>
      <c r="AJ50" s="96">
        <f>INDEX('Data-SP'!$1:$1048576,MATCH(AJ$2,'Data-SP'!$A:$A,0),MATCH($D50,'Data-SP'!$1:$1,0))*N50</f>
        <v>144029.66624382924</v>
      </c>
      <c r="AK50" s="96">
        <f>INDEX('Data-SP'!$1:$1048576,MATCH(AK$2,'Data-SP'!$A:$A,0),MATCH($D50,'Data-SP'!$1:$1,0))*O50</f>
        <v>144029.66624382924</v>
      </c>
    </row>
    <row r="51" spans="1:37">
      <c r="A51" s="72"/>
      <c r="B51" s="37"/>
      <c r="C51" s="37"/>
      <c r="D51" s="31" t="s">
        <v>152</v>
      </c>
      <c r="E51" s="36"/>
      <c r="F51" s="37"/>
      <c r="G51" s="37"/>
      <c r="H51" s="38"/>
      <c r="I51" s="36" t="s">
        <v>5</v>
      </c>
      <c r="J51" s="27"/>
      <c r="K51" s="26"/>
      <c r="L51" s="26"/>
      <c r="M51" s="78">
        <f t="shared" si="7"/>
        <v>7420</v>
      </c>
      <c r="N51" s="78">
        <f t="shared" si="7"/>
        <v>7420</v>
      </c>
      <c r="O51" s="78">
        <f>O$66</f>
        <v>7420</v>
      </c>
      <c r="P51" s="27"/>
      <c r="Q51" s="26"/>
      <c r="R51" s="26"/>
      <c r="S51" s="78">
        <f t="shared" si="8"/>
        <v>7420</v>
      </c>
      <c r="T51" s="78">
        <f t="shared" si="8"/>
        <v>7420</v>
      </c>
      <c r="U51" s="78">
        <f t="shared" si="8"/>
        <v>7420</v>
      </c>
      <c r="V51" s="19"/>
      <c r="X51" t="s">
        <v>218</v>
      </c>
      <c r="Z51" s="102">
        <f>INDEX('Data-SP'!$1:$1048576,MATCH(Z$2,'Data-SP'!$A:$A,0),MATCH($D51,'Data-SP'!$1:$1,0))*P51</f>
        <v>0</v>
      </c>
      <c r="AA51" s="102">
        <f>INDEX('Data-SP'!$1:$1048576,MATCH(AA$2,'Data-SP'!$A:$A,0),MATCH($D51,'Data-SP'!$1:$1,0))*Q51</f>
        <v>0</v>
      </c>
      <c r="AB51" s="102">
        <f>INDEX('Data-SP'!$1:$1048576,MATCH(AB$2,'Data-SP'!$A:$A,0),MATCH($D51,'Data-SP'!$1:$1,0))*R51</f>
        <v>0</v>
      </c>
      <c r="AC51" s="102">
        <f>INDEX('Data-SP'!$1:$1048576,MATCH(AC$2,'Data-SP'!$A:$A,0),MATCH($D51,'Data-SP'!$1:$1,0))*S51</f>
        <v>8415.8384271155901</v>
      </c>
      <c r="AD51" s="102">
        <f>INDEX('Data-SP'!$1:$1048576,MATCH(AD$2,'Data-SP'!$A:$A,0),MATCH($D51,'Data-SP'!$1:$1,0))*T51</f>
        <v>8415.8384271155901</v>
      </c>
      <c r="AE51" s="102">
        <f>INDEX('Data-SP'!$1:$1048576,MATCH(AE$2,'Data-SP'!$A:$A,0),MATCH($D51,'Data-SP'!$1:$1,0))*U51</f>
        <v>8415.8384271155901</v>
      </c>
      <c r="AF51" s="96">
        <f>INDEX('Data-SP'!$1:$1048576,MATCH(AF$2,'Data-SP'!$A:$A,0),MATCH($D51,'Data-SP'!$1:$1,0))*J51</f>
        <v>0</v>
      </c>
      <c r="AG51" s="96">
        <f>INDEX('Data-SP'!$1:$1048576,MATCH(AG$2,'Data-SP'!$A:$A,0),MATCH($D51,'Data-SP'!$1:$1,0))*K51</f>
        <v>0</v>
      </c>
      <c r="AH51" s="96">
        <f>INDEX('Data-SP'!$1:$1048576,MATCH(AH$2,'Data-SP'!$A:$A,0),MATCH($D51,'Data-SP'!$1:$1,0))*L51</f>
        <v>0</v>
      </c>
      <c r="AI51" s="96">
        <f>INDEX('Data-SP'!$1:$1048576,MATCH(AI$2,'Data-SP'!$A:$A,0),MATCH($D51,'Data-SP'!$1:$1,0))*M51</f>
        <v>8415.8384271155901</v>
      </c>
      <c r="AJ51" s="96">
        <f>INDEX('Data-SP'!$1:$1048576,MATCH(AJ$2,'Data-SP'!$A:$A,0),MATCH($D51,'Data-SP'!$1:$1,0))*N51</f>
        <v>8415.8384271155901</v>
      </c>
      <c r="AK51" s="96">
        <f>INDEX('Data-SP'!$1:$1048576,MATCH(AK$2,'Data-SP'!$A:$A,0),MATCH($D51,'Data-SP'!$1:$1,0))*O51</f>
        <v>8415.8384271155901</v>
      </c>
    </row>
    <row r="52" spans="1:37">
      <c r="A52" s="74"/>
      <c r="B52" s="50"/>
      <c r="C52" s="50"/>
      <c r="D52" s="48" t="s">
        <v>153</v>
      </c>
      <c r="E52" s="49"/>
      <c r="F52" s="50"/>
      <c r="G52" s="50"/>
      <c r="H52" s="51"/>
      <c r="I52" s="49" t="s">
        <v>5</v>
      </c>
      <c r="J52" s="52"/>
      <c r="K52" s="53"/>
      <c r="L52" s="53"/>
      <c r="M52" s="79">
        <f t="shared" si="7"/>
        <v>7420</v>
      </c>
      <c r="N52" s="79">
        <f t="shared" si="7"/>
        <v>7420</v>
      </c>
      <c r="O52" s="79">
        <f>O$66</f>
        <v>7420</v>
      </c>
      <c r="P52" s="52"/>
      <c r="Q52" s="53"/>
      <c r="R52" s="53"/>
      <c r="S52" s="79">
        <f t="shared" si="8"/>
        <v>7420</v>
      </c>
      <c r="T52" s="79">
        <f t="shared" si="8"/>
        <v>7420</v>
      </c>
      <c r="U52" s="79">
        <f t="shared" si="8"/>
        <v>7420</v>
      </c>
      <c r="V52" s="54"/>
      <c r="X52" t="s">
        <v>218</v>
      </c>
      <c r="Z52" s="102">
        <f>INDEX('Data-SP'!$1:$1048576,MATCH(Z$2,'Data-SP'!$A:$A,0),MATCH($D52,'Data-SP'!$1:$1,0))*P52</f>
        <v>0</v>
      </c>
      <c r="AA52" s="102">
        <f>INDEX('Data-SP'!$1:$1048576,MATCH(AA$2,'Data-SP'!$A:$A,0),MATCH($D52,'Data-SP'!$1:$1,0))*Q52</f>
        <v>0</v>
      </c>
      <c r="AB52" s="102">
        <f>INDEX('Data-SP'!$1:$1048576,MATCH(AB$2,'Data-SP'!$A:$A,0),MATCH($D52,'Data-SP'!$1:$1,0))*R52</f>
        <v>0</v>
      </c>
      <c r="AC52" s="102">
        <f>INDEX('Data-SP'!$1:$1048576,MATCH(AC$2,'Data-SP'!$A:$A,0),MATCH($D52,'Data-SP'!$1:$1,0))*S52</f>
        <v>182287.19791699699</v>
      </c>
      <c r="AD52" s="102">
        <f>INDEX('Data-SP'!$1:$1048576,MATCH(AD$2,'Data-SP'!$A:$A,0),MATCH($D52,'Data-SP'!$1:$1,0))*T52</f>
        <v>182287.19791699699</v>
      </c>
      <c r="AE52" s="102">
        <f>INDEX('Data-SP'!$1:$1048576,MATCH(AE$2,'Data-SP'!$A:$A,0),MATCH($D52,'Data-SP'!$1:$1,0))*U52</f>
        <v>182287.19791699699</v>
      </c>
      <c r="AF52" s="96">
        <f>INDEX('Data-SP'!$1:$1048576,MATCH(AF$2,'Data-SP'!$A:$A,0),MATCH($D52,'Data-SP'!$1:$1,0))*J52</f>
        <v>0</v>
      </c>
      <c r="AG52" s="96">
        <f>INDEX('Data-SP'!$1:$1048576,MATCH(AG$2,'Data-SP'!$A:$A,0),MATCH($D52,'Data-SP'!$1:$1,0))*K52</f>
        <v>0</v>
      </c>
      <c r="AH52" s="96">
        <f>INDEX('Data-SP'!$1:$1048576,MATCH(AH$2,'Data-SP'!$A:$A,0),MATCH($D52,'Data-SP'!$1:$1,0))*L52</f>
        <v>0</v>
      </c>
      <c r="AI52" s="96">
        <f>INDEX('Data-SP'!$1:$1048576,MATCH(AI$2,'Data-SP'!$A:$A,0),MATCH($D52,'Data-SP'!$1:$1,0))*M52</f>
        <v>182287.19791699699</v>
      </c>
      <c r="AJ52" s="96">
        <f>INDEX('Data-SP'!$1:$1048576,MATCH(AJ$2,'Data-SP'!$A:$A,0),MATCH($D52,'Data-SP'!$1:$1,0))*N52</f>
        <v>182287.19791699699</v>
      </c>
      <c r="AK52" s="96">
        <f>INDEX('Data-SP'!$1:$1048576,MATCH(AK$2,'Data-SP'!$A:$A,0),MATCH($D52,'Data-SP'!$1:$1,0))*O52</f>
        <v>182287.19791699699</v>
      </c>
    </row>
    <row r="53" spans="1:37">
      <c r="A53" s="71"/>
      <c r="B53" s="34"/>
      <c r="C53" s="34"/>
      <c r="D53" s="17" t="s">
        <v>154</v>
      </c>
      <c r="E53" s="33"/>
      <c r="F53" s="34"/>
      <c r="G53" s="34"/>
      <c r="H53" s="35"/>
      <c r="I53" s="33" t="s">
        <v>5</v>
      </c>
      <c r="J53" s="75">
        <f>J$66</f>
        <v>7420</v>
      </c>
      <c r="K53" s="76"/>
      <c r="L53" s="76"/>
      <c r="M53" s="76"/>
      <c r="N53" s="76"/>
      <c r="O53" s="76"/>
      <c r="P53" s="75">
        <f>P$66*1/(P$71/J$71)</f>
        <v>7420</v>
      </c>
      <c r="Q53" s="76"/>
      <c r="R53" s="76"/>
      <c r="S53" s="76"/>
      <c r="T53" s="76"/>
      <c r="U53" s="76"/>
      <c r="V53" s="25"/>
      <c r="X53" t="s">
        <v>157</v>
      </c>
      <c r="Z53" s="102">
        <f>INDEX('Data-SP'!$1:$1048576,MATCH(Z$2,'Data-SP'!$A:$A,0),MATCH($D53,'Data-SP'!$1:$1,0))*P53</f>
        <v>5153836.1061269082</v>
      </c>
      <c r="AA53" s="102">
        <f>INDEX('Data-SP'!$1:$1048576,MATCH(AA$2,'Data-SP'!$A:$A,0),MATCH($D53,'Data-SP'!$1:$1,0))*Q53</f>
        <v>0</v>
      </c>
      <c r="AB53" s="102">
        <f>INDEX('Data-SP'!$1:$1048576,MATCH(AB$2,'Data-SP'!$A:$A,0),MATCH($D53,'Data-SP'!$1:$1,0))*R53</f>
        <v>0</v>
      </c>
      <c r="AC53" s="102">
        <f>INDEX('Data-SP'!$1:$1048576,MATCH(AC$2,'Data-SP'!$A:$A,0),MATCH($D53,'Data-SP'!$1:$1,0))*S53</f>
        <v>0</v>
      </c>
      <c r="AD53" s="102">
        <f>INDEX('Data-SP'!$1:$1048576,MATCH(AD$2,'Data-SP'!$A:$A,0),MATCH($D53,'Data-SP'!$1:$1,0))*T53</f>
        <v>0</v>
      </c>
      <c r="AE53" s="102">
        <f>INDEX('Data-SP'!$1:$1048576,MATCH(AE$2,'Data-SP'!$A:$A,0),MATCH($D53,'Data-SP'!$1:$1,0))*U53</f>
        <v>0</v>
      </c>
      <c r="AF53" s="96">
        <f>INDEX('Data-SP'!$1:$1048576,MATCH(AF$2,'Data-SP'!$A:$A,0),MATCH($D53,'Data-SP'!$1:$1,0))*J53</f>
        <v>5153836.1061269082</v>
      </c>
      <c r="AG53" s="96">
        <f>INDEX('Data-SP'!$1:$1048576,MATCH(AG$2,'Data-SP'!$A:$A,0),MATCH($D53,'Data-SP'!$1:$1,0))*K53</f>
        <v>0</v>
      </c>
      <c r="AH53" s="96">
        <f>INDEX('Data-SP'!$1:$1048576,MATCH(AH$2,'Data-SP'!$A:$A,0),MATCH($D53,'Data-SP'!$1:$1,0))*L53</f>
        <v>0</v>
      </c>
      <c r="AI53" s="96">
        <f>INDEX('Data-SP'!$1:$1048576,MATCH(AI$2,'Data-SP'!$A:$A,0),MATCH($D53,'Data-SP'!$1:$1,0))*M53</f>
        <v>0</v>
      </c>
      <c r="AJ53" s="96">
        <f>INDEX('Data-SP'!$1:$1048576,MATCH(AJ$2,'Data-SP'!$A:$A,0),MATCH($D53,'Data-SP'!$1:$1,0))*N53</f>
        <v>0</v>
      </c>
      <c r="AK53" s="96">
        <f>INDEX('Data-SP'!$1:$1048576,MATCH(AK$2,'Data-SP'!$A:$A,0),MATCH($D53,'Data-SP'!$1:$1,0))*O53</f>
        <v>0</v>
      </c>
    </row>
    <row r="54" spans="1:37">
      <c r="A54" s="72"/>
      <c r="B54" s="37"/>
      <c r="C54" s="37"/>
      <c r="D54" s="31" t="s">
        <v>155</v>
      </c>
      <c r="E54" s="36"/>
      <c r="F54" s="37"/>
      <c r="G54" s="37"/>
      <c r="H54" s="38"/>
      <c r="I54" s="36" t="s">
        <v>5</v>
      </c>
      <c r="J54" s="77"/>
      <c r="K54" s="78">
        <f>K$66</f>
        <v>7420</v>
      </c>
      <c r="L54" s="78"/>
      <c r="M54" s="78"/>
      <c r="N54" s="78"/>
      <c r="O54" s="78"/>
      <c r="P54" s="77"/>
      <c r="Q54" s="78">
        <f>Q$66*1/(Q$71/K$71)</f>
        <v>7420</v>
      </c>
      <c r="R54" s="78"/>
      <c r="S54" s="78"/>
      <c r="T54" s="78"/>
      <c r="U54" s="78"/>
      <c r="V54" s="19"/>
      <c r="X54" t="s">
        <v>157</v>
      </c>
      <c r="Z54" s="102">
        <f>INDEX('Data-SP'!$1:$1048576,MATCH(Z$2,'Data-SP'!$A:$A,0),MATCH($D54,'Data-SP'!$1:$1,0))*P54</f>
        <v>0</v>
      </c>
      <c r="AA54" s="102">
        <f>INDEX('Data-SP'!$1:$1048576,MATCH(AA$2,'Data-SP'!$A:$A,0),MATCH($D54,'Data-SP'!$1:$1,0))*Q54</f>
        <v>5153836.1061269082</v>
      </c>
      <c r="AB54" s="102">
        <f>INDEX('Data-SP'!$1:$1048576,MATCH(AB$2,'Data-SP'!$A:$A,0),MATCH($D54,'Data-SP'!$1:$1,0))*R54</f>
        <v>0</v>
      </c>
      <c r="AC54" s="102">
        <f>INDEX('Data-SP'!$1:$1048576,MATCH(AC$2,'Data-SP'!$A:$A,0),MATCH($D54,'Data-SP'!$1:$1,0))*S54</f>
        <v>0</v>
      </c>
      <c r="AD54" s="102">
        <f>INDEX('Data-SP'!$1:$1048576,MATCH(AD$2,'Data-SP'!$A:$A,0),MATCH($D54,'Data-SP'!$1:$1,0))*T54</f>
        <v>0</v>
      </c>
      <c r="AE54" s="102">
        <f>INDEX('Data-SP'!$1:$1048576,MATCH(AE$2,'Data-SP'!$A:$A,0),MATCH($D54,'Data-SP'!$1:$1,0))*U54</f>
        <v>0</v>
      </c>
      <c r="AF54" s="96">
        <f>INDEX('Data-SP'!$1:$1048576,MATCH(AF$2,'Data-SP'!$A:$A,0),MATCH($D54,'Data-SP'!$1:$1,0))*J54</f>
        <v>0</v>
      </c>
      <c r="AG54" s="96">
        <f>INDEX('Data-SP'!$1:$1048576,MATCH(AG$2,'Data-SP'!$A:$A,0),MATCH($D54,'Data-SP'!$1:$1,0))*K54</f>
        <v>5153836.1061269082</v>
      </c>
      <c r="AH54" s="96">
        <f>INDEX('Data-SP'!$1:$1048576,MATCH(AH$2,'Data-SP'!$A:$A,0),MATCH($D54,'Data-SP'!$1:$1,0))*L54</f>
        <v>0</v>
      </c>
      <c r="AI54" s="96">
        <f>INDEX('Data-SP'!$1:$1048576,MATCH(AI$2,'Data-SP'!$A:$A,0),MATCH($D54,'Data-SP'!$1:$1,0))*M54</f>
        <v>0</v>
      </c>
      <c r="AJ54" s="96">
        <f>INDEX('Data-SP'!$1:$1048576,MATCH(AJ$2,'Data-SP'!$A:$A,0),MATCH($D54,'Data-SP'!$1:$1,0))*N54</f>
        <v>0</v>
      </c>
      <c r="AK54" s="96">
        <f>INDEX('Data-SP'!$1:$1048576,MATCH(AK$2,'Data-SP'!$A:$A,0),MATCH($D54,'Data-SP'!$1:$1,0))*O54</f>
        <v>0</v>
      </c>
    </row>
    <row r="55" spans="1:37">
      <c r="A55" s="72" t="s">
        <v>157</v>
      </c>
      <c r="B55" s="37"/>
      <c r="C55" s="37"/>
      <c r="D55" s="31" t="s">
        <v>156</v>
      </c>
      <c r="E55" s="36"/>
      <c r="F55" s="37"/>
      <c r="G55" s="37"/>
      <c r="H55" s="38"/>
      <c r="I55" s="36" t="s">
        <v>5</v>
      </c>
      <c r="J55" s="77"/>
      <c r="K55" s="78"/>
      <c r="L55" s="78">
        <f>L$66</f>
        <v>7420</v>
      </c>
      <c r="M55" s="78"/>
      <c r="N55" s="78"/>
      <c r="O55" s="78"/>
      <c r="P55" s="77"/>
      <c r="Q55" s="78"/>
      <c r="R55" s="78">
        <f>R$66*1/(R$71/L$71)</f>
        <v>7420</v>
      </c>
      <c r="S55" s="78"/>
      <c r="T55" s="78"/>
      <c r="U55" s="78"/>
      <c r="V55" s="19"/>
      <c r="X55" t="s">
        <v>157</v>
      </c>
      <c r="Z55" s="102">
        <f>INDEX('Data-SP'!$1:$1048576,MATCH(Z$2,'Data-SP'!$A:$A,0),MATCH($D55,'Data-SP'!$1:$1,0))*P55</f>
        <v>0</v>
      </c>
      <c r="AA55" s="102">
        <f>INDEX('Data-SP'!$1:$1048576,MATCH(AA$2,'Data-SP'!$A:$A,0),MATCH($D55,'Data-SP'!$1:$1,0))*Q55</f>
        <v>0</v>
      </c>
      <c r="AB55" s="102">
        <f>INDEX('Data-SP'!$1:$1048576,MATCH(AB$2,'Data-SP'!$A:$A,0),MATCH($D55,'Data-SP'!$1:$1,0))*R55</f>
        <v>6097831.8728523115</v>
      </c>
      <c r="AC55" s="102">
        <f>INDEX('Data-SP'!$1:$1048576,MATCH(AC$2,'Data-SP'!$A:$A,0),MATCH($D55,'Data-SP'!$1:$1,0))*S55</f>
        <v>0</v>
      </c>
      <c r="AD55" s="102">
        <f>INDEX('Data-SP'!$1:$1048576,MATCH(AD$2,'Data-SP'!$A:$A,0),MATCH($D55,'Data-SP'!$1:$1,0))*T55</f>
        <v>0</v>
      </c>
      <c r="AE55" s="102">
        <f>INDEX('Data-SP'!$1:$1048576,MATCH(AE$2,'Data-SP'!$A:$A,0),MATCH($D55,'Data-SP'!$1:$1,0))*U55</f>
        <v>0</v>
      </c>
      <c r="AF55" s="96">
        <f>INDEX('Data-SP'!$1:$1048576,MATCH(AF$2,'Data-SP'!$A:$A,0),MATCH($D55,'Data-SP'!$1:$1,0))*J55</f>
        <v>0</v>
      </c>
      <c r="AG55" s="96">
        <f>INDEX('Data-SP'!$1:$1048576,MATCH(AG$2,'Data-SP'!$A:$A,0),MATCH($D55,'Data-SP'!$1:$1,0))*K55</f>
        <v>0</v>
      </c>
      <c r="AH55" s="96">
        <f>INDEX('Data-SP'!$1:$1048576,MATCH(AH$2,'Data-SP'!$A:$A,0),MATCH($D55,'Data-SP'!$1:$1,0))*L55</f>
        <v>6097831.8728523115</v>
      </c>
      <c r="AI55" s="96">
        <f>INDEX('Data-SP'!$1:$1048576,MATCH(AI$2,'Data-SP'!$A:$A,0),MATCH($D55,'Data-SP'!$1:$1,0))*M55</f>
        <v>0</v>
      </c>
      <c r="AJ55" s="96">
        <f>INDEX('Data-SP'!$1:$1048576,MATCH(AJ$2,'Data-SP'!$A:$A,0),MATCH($D55,'Data-SP'!$1:$1,0))*N55</f>
        <v>0</v>
      </c>
      <c r="AK55" s="96">
        <f>INDEX('Data-SP'!$1:$1048576,MATCH(AK$2,'Data-SP'!$A:$A,0),MATCH($D55,'Data-SP'!$1:$1,0))*O55</f>
        <v>0</v>
      </c>
    </row>
    <row r="56" spans="1:37">
      <c r="A56" s="72"/>
      <c r="B56" s="37"/>
      <c r="C56" s="37"/>
      <c r="D56" s="31" t="s">
        <v>158</v>
      </c>
      <c r="E56" s="36"/>
      <c r="F56" s="37"/>
      <c r="G56" s="37"/>
      <c r="H56" s="38"/>
      <c r="I56" s="36" t="s">
        <v>5</v>
      </c>
      <c r="J56" s="77"/>
      <c r="K56" s="78"/>
      <c r="L56" s="78"/>
      <c r="M56" s="78">
        <f>M$66</f>
        <v>7420</v>
      </c>
      <c r="N56" s="78"/>
      <c r="O56" s="78"/>
      <c r="P56" s="77"/>
      <c r="Q56" s="78"/>
      <c r="R56" s="78"/>
      <c r="S56" s="78">
        <f>S$66*1/(S$71/M$71)</f>
        <v>7420</v>
      </c>
      <c r="T56" s="78"/>
      <c r="U56" s="78"/>
      <c r="V56" s="19"/>
      <c r="X56" t="s">
        <v>157</v>
      </c>
      <c r="Z56" s="102">
        <f>INDEX('Data-SP'!$1:$1048576,MATCH(Z$2,'Data-SP'!$A:$A,0),MATCH($D56,'Data-SP'!$1:$1,0))*P56</f>
        <v>0</v>
      </c>
      <c r="AA56" s="102">
        <f>INDEX('Data-SP'!$1:$1048576,MATCH(AA$2,'Data-SP'!$A:$A,0),MATCH($D56,'Data-SP'!$1:$1,0))*Q56</f>
        <v>0</v>
      </c>
      <c r="AB56" s="102">
        <f>INDEX('Data-SP'!$1:$1048576,MATCH(AB$2,'Data-SP'!$A:$A,0),MATCH($D56,'Data-SP'!$1:$1,0))*R56</f>
        <v>0</v>
      </c>
      <c r="AC56" s="102">
        <f>INDEX('Data-SP'!$1:$1048576,MATCH(AC$2,'Data-SP'!$A:$A,0),MATCH($D56,'Data-SP'!$1:$1,0))*S56</f>
        <v>36673485.481323972</v>
      </c>
      <c r="AD56" s="102">
        <f>INDEX('Data-SP'!$1:$1048576,MATCH(AD$2,'Data-SP'!$A:$A,0),MATCH($D56,'Data-SP'!$1:$1,0))*T56</f>
        <v>0</v>
      </c>
      <c r="AE56" s="102">
        <f>INDEX('Data-SP'!$1:$1048576,MATCH(AE$2,'Data-SP'!$A:$A,0),MATCH($D56,'Data-SP'!$1:$1,0))*U56</f>
        <v>0</v>
      </c>
      <c r="AF56" s="96">
        <f>INDEX('Data-SP'!$1:$1048576,MATCH(AF$2,'Data-SP'!$A:$A,0),MATCH($D56,'Data-SP'!$1:$1,0))*J56</f>
        <v>0</v>
      </c>
      <c r="AG56" s="96">
        <f>INDEX('Data-SP'!$1:$1048576,MATCH(AG$2,'Data-SP'!$A:$A,0),MATCH($D56,'Data-SP'!$1:$1,0))*K56</f>
        <v>0</v>
      </c>
      <c r="AH56" s="96">
        <f>INDEX('Data-SP'!$1:$1048576,MATCH(AH$2,'Data-SP'!$A:$A,0),MATCH($D56,'Data-SP'!$1:$1,0))*L56</f>
        <v>0</v>
      </c>
      <c r="AI56" s="96">
        <f>INDEX('Data-SP'!$1:$1048576,MATCH(AI$2,'Data-SP'!$A:$A,0),MATCH($D56,'Data-SP'!$1:$1,0))*M56</f>
        <v>36673485.481323972</v>
      </c>
      <c r="AJ56" s="96">
        <f>INDEX('Data-SP'!$1:$1048576,MATCH(AJ$2,'Data-SP'!$A:$A,0),MATCH($D56,'Data-SP'!$1:$1,0))*N56</f>
        <v>0</v>
      </c>
      <c r="AK56" s="96">
        <f>INDEX('Data-SP'!$1:$1048576,MATCH(AK$2,'Data-SP'!$A:$A,0),MATCH($D56,'Data-SP'!$1:$1,0))*O56</f>
        <v>0</v>
      </c>
    </row>
    <row r="57" spans="1:37">
      <c r="A57" s="74"/>
      <c r="B57" s="50"/>
      <c r="C57" s="50"/>
      <c r="D57" s="48" t="s">
        <v>159</v>
      </c>
      <c r="E57" s="49"/>
      <c r="F57" s="50"/>
      <c r="G57" s="50"/>
      <c r="H57" s="51"/>
      <c r="I57" s="49" t="s">
        <v>5</v>
      </c>
      <c r="J57" s="80"/>
      <c r="K57" s="79"/>
      <c r="L57" s="79"/>
      <c r="M57" s="79"/>
      <c r="N57" s="79">
        <f>N$66</f>
        <v>7420</v>
      </c>
      <c r="O57" s="79">
        <f>O$66</f>
        <v>7420</v>
      </c>
      <c r="P57" s="80"/>
      <c r="Q57" s="79"/>
      <c r="R57" s="79"/>
      <c r="S57" s="79"/>
      <c r="T57" s="79">
        <f>T$66*1/(T$71/N$71)</f>
        <v>7420</v>
      </c>
      <c r="U57" s="79">
        <f>U$66*1/(U$71/O$71)</f>
        <v>7420</v>
      </c>
      <c r="V57" s="54"/>
      <c r="X57" t="s">
        <v>157</v>
      </c>
      <c r="Z57" s="102">
        <f>INDEX('Data-SP'!$1:$1048576,MATCH(Z$2,'Data-SP'!$A:$A,0),MATCH($D57,'Data-SP'!$1:$1,0))*P57</f>
        <v>0</v>
      </c>
      <c r="AA57" s="102">
        <f>INDEX('Data-SP'!$1:$1048576,MATCH(AA$2,'Data-SP'!$A:$A,0),MATCH($D57,'Data-SP'!$1:$1,0))*Q57</f>
        <v>0</v>
      </c>
      <c r="AB57" s="102">
        <f>INDEX('Data-SP'!$1:$1048576,MATCH(AB$2,'Data-SP'!$A:$A,0),MATCH($D57,'Data-SP'!$1:$1,0))*R57</f>
        <v>0</v>
      </c>
      <c r="AC57" s="102">
        <f>INDEX('Data-SP'!$1:$1048576,MATCH(AC$2,'Data-SP'!$A:$A,0),MATCH($D57,'Data-SP'!$1:$1,0))*S57</f>
        <v>0</v>
      </c>
      <c r="AD57" s="102">
        <f>INDEX('Data-SP'!$1:$1048576,MATCH(AD$2,'Data-SP'!$A:$A,0),MATCH($D57,'Data-SP'!$1:$1,0))*T57</f>
        <v>58440723.659049086</v>
      </c>
      <c r="AE57" s="102">
        <f>INDEX('Data-SP'!$1:$1048576,MATCH(AE$2,'Data-SP'!$A:$A,0),MATCH($D57,'Data-SP'!$1:$1,0))*U57</f>
        <v>58440723.659049086</v>
      </c>
      <c r="AF57" s="96">
        <f>INDEX('Data-SP'!$1:$1048576,MATCH(AF$2,'Data-SP'!$A:$A,0),MATCH($D57,'Data-SP'!$1:$1,0))*J57</f>
        <v>0</v>
      </c>
      <c r="AG57" s="96">
        <f>INDEX('Data-SP'!$1:$1048576,MATCH(AG$2,'Data-SP'!$A:$A,0),MATCH($D57,'Data-SP'!$1:$1,0))*K57</f>
        <v>0</v>
      </c>
      <c r="AH57" s="96">
        <f>INDEX('Data-SP'!$1:$1048576,MATCH(AH$2,'Data-SP'!$A:$A,0),MATCH($D57,'Data-SP'!$1:$1,0))*L57</f>
        <v>0</v>
      </c>
      <c r="AI57" s="96">
        <f>INDEX('Data-SP'!$1:$1048576,MATCH(AI$2,'Data-SP'!$A:$A,0),MATCH($D57,'Data-SP'!$1:$1,0))*M57</f>
        <v>0</v>
      </c>
      <c r="AJ57" s="96">
        <f>INDEX('Data-SP'!$1:$1048576,MATCH(AJ$2,'Data-SP'!$A:$A,0),MATCH($D57,'Data-SP'!$1:$1,0))*N57</f>
        <v>58440723.659049086</v>
      </c>
      <c r="AK57" s="96">
        <f>INDEX('Data-SP'!$1:$1048576,MATCH(AK$2,'Data-SP'!$A:$A,0),MATCH($D57,'Data-SP'!$1:$1,0))*O57</f>
        <v>58440723.659049086</v>
      </c>
    </row>
    <row r="58" spans="1:37">
      <c r="A58" s="72"/>
      <c r="B58" s="37"/>
      <c r="C58" s="37"/>
      <c r="D58" s="31" t="s">
        <v>447</v>
      </c>
      <c r="E58" s="36"/>
      <c r="F58" s="37"/>
      <c r="G58" s="37"/>
      <c r="H58" s="38"/>
      <c r="I58" s="36" t="s">
        <v>360</v>
      </c>
      <c r="J58" s="77"/>
      <c r="K58" s="78"/>
      <c r="L58" s="78"/>
      <c r="M58" s="78"/>
      <c r="N58" s="78"/>
      <c r="O58" s="78"/>
      <c r="P58" s="77"/>
      <c r="Q58" s="78"/>
      <c r="R58" s="78"/>
      <c r="S58" s="78"/>
      <c r="T58" s="78"/>
      <c r="U58" s="78"/>
      <c r="V58" s="19"/>
      <c r="X58" s="22" t="s">
        <v>438</v>
      </c>
      <c r="Z58" s="102">
        <f>INDEX('Data-SP'!$1:$1048576,MATCH(Z$2,'Data-SP'!$A:$A,0),MATCH($D58,'Data-SP'!$1:$1,0))*J78</f>
        <v>0</v>
      </c>
      <c r="AA58" s="102">
        <f>INDEX('Data-SP'!$1:$1048576,MATCH(AA$2,'Data-SP'!$A:$A,0),MATCH($D58,'Data-SP'!$1:$1,0))*K78</f>
        <v>0</v>
      </c>
      <c r="AB58" s="102">
        <f>INDEX('Data-SP'!$1:$1048576,MATCH(AB$2,'Data-SP'!$A:$A,0),MATCH($D58,'Data-SP'!$1:$1,0))*L78</f>
        <v>0</v>
      </c>
      <c r="AC58" s="102">
        <f>INDEX('Data-SP'!$1:$1048576,MATCH(AC$2,'Data-SP'!$A:$A,0),MATCH($D58,'Data-SP'!$1:$1,0))*M78</f>
        <v>20213000</v>
      </c>
      <c r="AD58" s="102">
        <f>INDEX('Data-SP'!$1:$1048576,MATCH(AD$2,'Data-SP'!$A:$A,0),MATCH($D58,'Data-SP'!$1:$1,0))*N78</f>
        <v>32958500</v>
      </c>
      <c r="AE58" s="102">
        <f>INDEX('Data-SP'!$1:$1048576,MATCH(AE$2,'Data-SP'!$A:$A,0),MATCH($D58,'Data-SP'!$1:$1,0))*O78</f>
        <v>3958500</v>
      </c>
      <c r="AF58" s="102">
        <f>INDEX('Data-SP'!$1:$1048576,MATCH(AF$2,'Data-SP'!$A:$A,0),MATCH($D58,'Data-SP'!$1:$1,0))*P78</f>
        <v>0</v>
      </c>
      <c r="AG58" s="102">
        <f>INDEX('Data-SP'!$1:$1048576,MATCH(AG$2,'Data-SP'!$A:$A,0),MATCH($D58,'Data-SP'!$1:$1,0))*Q78</f>
        <v>0</v>
      </c>
      <c r="AH58" s="102">
        <f>INDEX('Data-SP'!$1:$1048576,MATCH(AH$2,'Data-SP'!$A:$A,0),MATCH($D58,'Data-SP'!$1:$1,0))*R78</f>
        <v>0</v>
      </c>
      <c r="AI58" s="102">
        <f>INDEX('Data-SP'!$1:$1048576,MATCH(AI$2,'Data-SP'!$A:$A,0),MATCH($D58,'Data-SP'!$1:$1,0))*S78</f>
        <v>20213000</v>
      </c>
      <c r="AJ58" s="102">
        <f>INDEX('Data-SP'!$1:$1048576,MATCH(AJ$2,'Data-SP'!$A:$A,0),MATCH($D58,'Data-SP'!$1:$1,0))*T78</f>
        <v>32958500</v>
      </c>
      <c r="AK58" s="102">
        <f>INDEX('Data-SP'!$1:$1048576,MATCH(AK$2,'Data-SP'!$A:$A,0),MATCH($D58,'Data-SP'!$1:$1,0))*U78</f>
        <v>3958500</v>
      </c>
    </row>
    <row r="59" spans="1:37">
      <c r="A59" s="71"/>
      <c r="B59" s="34"/>
      <c r="C59" s="34"/>
      <c r="D59" s="17" t="s">
        <v>170</v>
      </c>
      <c r="E59" s="33"/>
      <c r="F59" s="34"/>
      <c r="G59" s="34"/>
      <c r="H59" s="35"/>
      <c r="I59" s="33" t="s">
        <v>5</v>
      </c>
      <c r="J59" s="75">
        <f>J$66</f>
        <v>7420</v>
      </c>
      <c r="K59" s="76"/>
      <c r="L59" s="76"/>
      <c r="M59" s="76"/>
      <c r="N59" s="76"/>
      <c r="O59" s="76"/>
      <c r="P59" s="75">
        <f>P$66</f>
        <v>7420</v>
      </c>
      <c r="Q59" s="76"/>
      <c r="R59" s="76"/>
      <c r="S59" s="76"/>
      <c r="T59" s="76"/>
      <c r="U59" s="76"/>
      <c r="V59" s="25"/>
      <c r="X59" t="s">
        <v>219</v>
      </c>
      <c r="Z59" s="102">
        <f>INDEX('Data-SP'!$1:$1048576,MATCH(Z$2,'Data-SP'!$A:$A,0),MATCH($D59,'Data-SP'!$1:$1,0))*P59</f>
        <v>611307.69696366054</v>
      </c>
      <c r="AA59" s="102">
        <f>INDEX('Data-SP'!$1:$1048576,MATCH(AA$2,'Data-SP'!$A:$A,0),MATCH($D59,'Data-SP'!$1:$1,0))*Q59</f>
        <v>0</v>
      </c>
      <c r="AB59" s="102">
        <f>INDEX('Data-SP'!$1:$1048576,MATCH(AB$2,'Data-SP'!$A:$A,0),MATCH($D59,'Data-SP'!$1:$1,0))*R59</f>
        <v>0</v>
      </c>
      <c r="AC59" s="102">
        <f>INDEX('Data-SP'!$1:$1048576,MATCH(AC$2,'Data-SP'!$A:$A,0),MATCH($D59,'Data-SP'!$1:$1,0))*S59</f>
        <v>0</v>
      </c>
      <c r="AD59" s="102">
        <f>INDEX('Data-SP'!$1:$1048576,MATCH(AD$2,'Data-SP'!$A:$A,0),MATCH($D59,'Data-SP'!$1:$1,0))*T59</f>
        <v>0</v>
      </c>
      <c r="AE59" s="102">
        <f>INDEX('Data-SP'!$1:$1048576,MATCH(AE$2,'Data-SP'!$A:$A,0),MATCH($D59,'Data-SP'!$1:$1,0))*U59</f>
        <v>0</v>
      </c>
      <c r="AF59" s="96">
        <f>INDEX('Data-SP'!$1:$1048576,MATCH(AF$2,'Data-SP'!$A:$A,0),MATCH($D59,'Data-SP'!$1:$1,0))*J59</f>
        <v>611307.69696366054</v>
      </c>
      <c r="AG59" s="96">
        <f>INDEX('Data-SP'!$1:$1048576,MATCH(AG$2,'Data-SP'!$A:$A,0),MATCH($D59,'Data-SP'!$1:$1,0))*K59</f>
        <v>0</v>
      </c>
      <c r="AH59" s="96">
        <f>INDEX('Data-SP'!$1:$1048576,MATCH(AH$2,'Data-SP'!$A:$A,0),MATCH($D59,'Data-SP'!$1:$1,0))*L59</f>
        <v>0</v>
      </c>
      <c r="AI59" s="96">
        <f>INDEX('Data-SP'!$1:$1048576,MATCH(AI$2,'Data-SP'!$A:$A,0),MATCH($D59,'Data-SP'!$1:$1,0))*M59</f>
        <v>0</v>
      </c>
      <c r="AJ59" s="96">
        <f>INDEX('Data-SP'!$1:$1048576,MATCH(AJ$2,'Data-SP'!$A:$A,0),MATCH($D59,'Data-SP'!$1:$1,0))*N59</f>
        <v>0</v>
      </c>
      <c r="AK59" s="96">
        <f>INDEX('Data-SP'!$1:$1048576,MATCH(AK$2,'Data-SP'!$A:$A,0),MATCH($D59,'Data-SP'!$1:$1,0))*O59</f>
        <v>0</v>
      </c>
    </row>
    <row r="60" spans="1:37">
      <c r="A60" s="72"/>
      <c r="B60" s="37"/>
      <c r="C60" s="37"/>
      <c r="D60" s="31" t="s">
        <v>171</v>
      </c>
      <c r="E60" s="36"/>
      <c r="F60" s="37"/>
      <c r="G60" s="37"/>
      <c r="H60" s="38"/>
      <c r="I60" s="36" t="s">
        <v>5</v>
      </c>
      <c r="J60" s="77"/>
      <c r="K60" s="78">
        <f>K$66</f>
        <v>7420</v>
      </c>
      <c r="L60" s="78"/>
      <c r="M60" s="78"/>
      <c r="N60" s="78"/>
      <c r="O60" s="78"/>
      <c r="P60" s="77"/>
      <c r="Q60" s="78">
        <f>Q$66</f>
        <v>7420</v>
      </c>
      <c r="R60" s="78"/>
      <c r="S60" s="78"/>
      <c r="T60" s="78"/>
      <c r="U60" s="78"/>
      <c r="V60" s="19"/>
      <c r="X60" t="s">
        <v>219</v>
      </c>
      <c r="Z60" s="102">
        <f>INDEX('Data-SP'!$1:$1048576,MATCH(Z$2,'Data-SP'!$A:$A,0),MATCH($D60,'Data-SP'!$1:$1,0))*P60</f>
        <v>0</v>
      </c>
      <c r="AA60" s="102">
        <f>INDEX('Data-SP'!$1:$1048576,MATCH(AA$2,'Data-SP'!$A:$A,0),MATCH($D60,'Data-SP'!$1:$1,0))*Q60</f>
        <v>3410100.6869505704</v>
      </c>
      <c r="AB60" s="102">
        <f>INDEX('Data-SP'!$1:$1048576,MATCH(AB$2,'Data-SP'!$A:$A,0),MATCH($D60,'Data-SP'!$1:$1,0))*R60</f>
        <v>0</v>
      </c>
      <c r="AC60" s="102">
        <f>INDEX('Data-SP'!$1:$1048576,MATCH(AC$2,'Data-SP'!$A:$A,0),MATCH($D60,'Data-SP'!$1:$1,0))*S60</f>
        <v>0</v>
      </c>
      <c r="AD60" s="102">
        <f>INDEX('Data-SP'!$1:$1048576,MATCH(AD$2,'Data-SP'!$A:$A,0),MATCH($D60,'Data-SP'!$1:$1,0))*T60</f>
        <v>0</v>
      </c>
      <c r="AE60" s="102">
        <f>INDEX('Data-SP'!$1:$1048576,MATCH(AE$2,'Data-SP'!$A:$A,0),MATCH($D60,'Data-SP'!$1:$1,0))*U60</f>
        <v>0</v>
      </c>
      <c r="AF60" s="96">
        <f>INDEX('Data-SP'!$1:$1048576,MATCH(AF$2,'Data-SP'!$A:$A,0),MATCH($D60,'Data-SP'!$1:$1,0))*J60</f>
        <v>0</v>
      </c>
      <c r="AG60" s="96">
        <f>INDEX('Data-SP'!$1:$1048576,MATCH(AG$2,'Data-SP'!$A:$A,0),MATCH($D60,'Data-SP'!$1:$1,0))*K60</f>
        <v>3410100.6869505704</v>
      </c>
      <c r="AH60" s="96">
        <f>INDEX('Data-SP'!$1:$1048576,MATCH(AH$2,'Data-SP'!$A:$A,0),MATCH($D60,'Data-SP'!$1:$1,0))*L60</f>
        <v>0</v>
      </c>
      <c r="AI60" s="96">
        <f>INDEX('Data-SP'!$1:$1048576,MATCH(AI$2,'Data-SP'!$A:$A,0),MATCH($D60,'Data-SP'!$1:$1,0))*M60</f>
        <v>0</v>
      </c>
      <c r="AJ60" s="96">
        <f>INDEX('Data-SP'!$1:$1048576,MATCH(AJ$2,'Data-SP'!$A:$A,0),MATCH($D60,'Data-SP'!$1:$1,0))*N60</f>
        <v>0</v>
      </c>
      <c r="AK60" s="96">
        <f>INDEX('Data-SP'!$1:$1048576,MATCH(AK$2,'Data-SP'!$A:$A,0),MATCH($D60,'Data-SP'!$1:$1,0))*O60</f>
        <v>0</v>
      </c>
    </row>
    <row r="61" spans="1:37">
      <c r="A61" s="72" t="s">
        <v>160</v>
      </c>
      <c r="B61" s="37"/>
      <c r="C61" s="37"/>
      <c r="D61" s="31" t="s">
        <v>172</v>
      </c>
      <c r="E61" s="36"/>
      <c r="F61" s="37"/>
      <c r="G61" s="37"/>
      <c r="H61" s="38"/>
      <c r="I61" s="36" t="s">
        <v>5</v>
      </c>
      <c r="J61" s="77"/>
      <c r="K61" s="78"/>
      <c r="L61" s="78">
        <f>L$66</f>
        <v>7420</v>
      </c>
      <c r="M61" s="78"/>
      <c r="N61" s="78"/>
      <c r="O61" s="78"/>
      <c r="P61" s="77"/>
      <c r="Q61" s="78"/>
      <c r="R61" s="78">
        <f>R$66</f>
        <v>7420</v>
      </c>
      <c r="S61" s="78"/>
      <c r="T61" s="78"/>
      <c r="U61" s="78"/>
      <c r="V61" s="19"/>
      <c r="X61" t="s">
        <v>219</v>
      </c>
      <c r="Z61" s="102">
        <f>INDEX('Data-SP'!$1:$1048576,MATCH(Z$2,'Data-SP'!$A:$A,0),MATCH($D61,'Data-SP'!$1:$1,0))*P61</f>
        <v>0</v>
      </c>
      <c r="AA61" s="102">
        <f>INDEX('Data-SP'!$1:$1048576,MATCH(AA$2,'Data-SP'!$A:$A,0),MATCH($D61,'Data-SP'!$1:$1,0))*Q61</f>
        <v>0</v>
      </c>
      <c r="AB61" s="102">
        <f>INDEX('Data-SP'!$1:$1048576,MATCH(AB$2,'Data-SP'!$A:$A,0),MATCH($D61,'Data-SP'!$1:$1,0))*R61</f>
        <v>5535235.8123696214</v>
      </c>
      <c r="AC61" s="102">
        <f>INDEX('Data-SP'!$1:$1048576,MATCH(AC$2,'Data-SP'!$A:$A,0),MATCH($D61,'Data-SP'!$1:$1,0))*S61</f>
        <v>0</v>
      </c>
      <c r="AD61" s="102">
        <f>INDEX('Data-SP'!$1:$1048576,MATCH(AD$2,'Data-SP'!$A:$A,0),MATCH($D61,'Data-SP'!$1:$1,0))*T61</f>
        <v>0</v>
      </c>
      <c r="AE61" s="102">
        <f>INDEX('Data-SP'!$1:$1048576,MATCH(AE$2,'Data-SP'!$A:$A,0),MATCH($D61,'Data-SP'!$1:$1,0))*U61</f>
        <v>0</v>
      </c>
      <c r="AF61" s="96">
        <f>INDEX('Data-SP'!$1:$1048576,MATCH(AF$2,'Data-SP'!$A:$A,0),MATCH($D61,'Data-SP'!$1:$1,0))*J61</f>
        <v>0</v>
      </c>
      <c r="AG61" s="96">
        <f>INDEX('Data-SP'!$1:$1048576,MATCH(AG$2,'Data-SP'!$A:$A,0),MATCH($D61,'Data-SP'!$1:$1,0))*K61</f>
        <v>0</v>
      </c>
      <c r="AH61" s="96">
        <f>INDEX('Data-SP'!$1:$1048576,MATCH(AH$2,'Data-SP'!$A:$A,0),MATCH($D61,'Data-SP'!$1:$1,0))*L61</f>
        <v>5535235.8123696214</v>
      </c>
      <c r="AI61" s="96">
        <f>INDEX('Data-SP'!$1:$1048576,MATCH(AI$2,'Data-SP'!$A:$A,0),MATCH($D61,'Data-SP'!$1:$1,0))*M61</f>
        <v>0</v>
      </c>
      <c r="AJ61" s="96">
        <f>INDEX('Data-SP'!$1:$1048576,MATCH(AJ$2,'Data-SP'!$A:$A,0),MATCH($D61,'Data-SP'!$1:$1,0))*N61</f>
        <v>0</v>
      </c>
      <c r="AK61" s="96">
        <f>INDEX('Data-SP'!$1:$1048576,MATCH(AK$2,'Data-SP'!$A:$A,0),MATCH($D61,'Data-SP'!$1:$1,0))*O61</f>
        <v>0</v>
      </c>
    </row>
    <row r="62" spans="1:37">
      <c r="A62" s="72"/>
      <c r="B62" s="37"/>
      <c r="C62" s="37"/>
      <c r="D62" s="31" t="s">
        <v>173</v>
      </c>
      <c r="E62" s="36"/>
      <c r="F62" s="37"/>
      <c r="G62" s="37"/>
      <c r="H62" s="38"/>
      <c r="I62" s="36" t="s">
        <v>5</v>
      </c>
      <c r="J62" s="77"/>
      <c r="K62" s="78"/>
      <c r="L62" s="78"/>
      <c r="M62" s="78">
        <f>M$66</f>
        <v>7420</v>
      </c>
      <c r="N62" s="78"/>
      <c r="O62" s="78"/>
      <c r="P62" s="77"/>
      <c r="Q62" s="78"/>
      <c r="R62" s="78"/>
      <c r="S62" s="78">
        <f>S$66</f>
        <v>7420</v>
      </c>
      <c r="T62" s="78"/>
      <c r="U62" s="78"/>
      <c r="V62" s="19"/>
      <c r="X62" t="s">
        <v>219</v>
      </c>
      <c r="Z62" s="102">
        <f>INDEX('Data-SP'!$1:$1048576,MATCH(Z$2,'Data-SP'!$A:$A,0),MATCH($D62,'Data-SP'!$1:$1,0))*P62</f>
        <v>0</v>
      </c>
      <c r="AA62" s="102">
        <f>INDEX('Data-SP'!$1:$1048576,MATCH(AA$2,'Data-SP'!$A:$A,0),MATCH($D62,'Data-SP'!$1:$1,0))*Q62</f>
        <v>0</v>
      </c>
      <c r="AB62" s="102">
        <f>INDEX('Data-SP'!$1:$1048576,MATCH(AB$2,'Data-SP'!$A:$A,0),MATCH($D62,'Data-SP'!$1:$1,0))*R62</f>
        <v>0</v>
      </c>
      <c r="AC62" s="102">
        <f>INDEX('Data-SP'!$1:$1048576,MATCH(AC$2,'Data-SP'!$A:$A,0),MATCH($D62,'Data-SP'!$1:$1,0))*S62</f>
        <v>19490008.052094154</v>
      </c>
      <c r="AD62" s="102">
        <f>INDEX('Data-SP'!$1:$1048576,MATCH(AD$2,'Data-SP'!$A:$A,0),MATCH($D62,'Data-SP'!$1:$1,0))*T62</f>
        <v>0</v>
      </c>
      <c r="AE62" s="102">
        <f>INDEX('Data-SP'!$1:$1048576,MATCH(AE$2,'Data-SP'!$A:$A,0),MATCH($D62,'Data-SP'!$1:$1,0))*U62</f>
        <v>0</v>
      </c>
      <c r="AF62" s="96">
        <f>INDEX('Data-SP'!$1:$1048576,MATCH(AF$2,'Data-SP'!$A:$A,0),MATCH($D62,'Data-SP'!$1:$1,0))*J62</f>
        <v>0</v>
      </c>
      <c r="AG62" s="96">
        <f>INDEX('Data-SP'!$1:$1048576,MATCH(AG$2,'Data-SP'!$A:$A,0),MATCH($D62,'Data-SP'!$1:$1,0))*K62</f>
        <v>0</v>
      </c>
      <c r="AH62" s="96">
        <f>INDEX('Data-SP'!$1:$1048576,MATCH(AH$2,'Data-SP'!$A:$A,0),MATCH($D62,'Data-SP'!$1:$1,0))*L62</f>
        <v>0</v>
      </c>
      <c r="AI62" s="96">
        <f>INDEX('Data-SP'!$1:$1048576,MATCH(AI$2,'Data-SP'!$A:$A,0),MATCH($D62,'Data-SP'!$1:$1,0))*M62</f>
        <v>19490008.052094154</v>
      </c>
      <c r="AJ62" s="96">
        <f>INDEX('Data-SP'!$1:$1048576,MATCH(AJ$2,'Data-SP'!$A:$A,0),MATCH($D62,'Data-SP'!$1:$1,0))*N62</f>
        <v>0</v>
      </c>
      <c r="AK62" s="96">
        <f>INDEX('Data-SP'!$1:$1048576,MATCH(AK$2,'Data-SP'!$A:$A,0),MATCH($D62,'Data-SP'!$1:$1,0))*O62</f>
        <v>0</v>
      </c>
    </row>
    <row r="63" spans="1:37">
      <c r="A63" s="74"/>
      <c r="B63" s="50"/>
      <c r="C63" s="50"/>
      <c r="D63" s="48" t="s">
        <v>174</v>
      </c>
      <c r="E63" s="49"/>
      <c r="F63" s="50"/>
      <c r="G63" s="50"/>
      <c r="H63" s="51"/>
      <c r="I63" s="49" t="s">
        <v>5</v>
      </c>
      <c r="J63" s="80"/>
      <c r="K63" s="79"/>
      <c r="L63" s="79"/>
      <c r="M63" s="79"/>
      <c r="N63" s="79">
        <f>N$66</f>
        <v>7420</v>
      </c>
      <c r="O63" s="79">
        <f>O$66</f>
        <v>7420</v>
      </c>
      <c r="P63" s="80"/>
      <c r="Q63" s="79"/>
      <c r="R63" s="79"/>
      <c r="S63" s="79"/>
      <c r="T63" s="79">
        <f>T$66</f>
        <v>7420</v>
      </c>
      <c r="U63" s="79">
        <f>U$66</f>
        <v>7420</v>
      </c>
      <c r="V63" s="54"/>
      <c r="X63" t="s">
        <v>219</v>
      </c>
      <c r="Z63" s="102">
        <f>INDEX('Data-SP'!$1:$1048576,MATCH(Z$2,'Data-SP'!$A:$A,0),MATCH($D63,'Data-SP'!$1:$1,0))*P63</f>
        <v>0</v>
      </c>
      <c r="AA63" s="102">
        <f>INDEX('Data-SP'!$1:$1048576,MATCH(AA$2,'Data-SP'!$A:$A,0),MATCH($D63,'Data-SP'!$1:$1,0))*Q63</f>
        <v>0</v>
      </c>
      <c r="AB63" s="102">
        <f>INDEX('Data-SP'!$1:$1048576,MATCH(AB$2,'Data-SP'!$A:$A,0),MATCH($D63,'Data-SP'!$1:$1,0))*R63</f>
        <v>0</v>
      </c>
      <c r="AC63" s="102">
        <f>INDEX('Data-SP'!$1:$1048576,MATCH(AC$2,'Data-SP'!$A:$A,0),MATCH($D63,'Data-SP'!$1:$1,0))*S63</f>
        <v>0</v>
      </c>
      <c r="AD63" s="102">
        <f>INDEX('Data-SP'!$1:$1048576,MATCH(AD$2,'Data-SP'!$A:$A,0),MATCH($D63,'Data-SP'!$1:$1,0))*T63</f>
        <v>23733826.68024727</v>
      </c>
      <c r="AE63" s="102">
        <f>INDEX('Data-SP'!$1:$1048576,MATCH(AE$2,'Data-SP'!$A:$A,0),MATCH($D63,'Data-SP'!$1:$1,0))*U63</f>
        <v>23733826.68024727</v>
      </c>
      <c r="AF63" s="96">
        <f>INDEX('Data-SP'!$1:$1048576,MATCH(AF$2,'Data-SP'!$A:$A,0),MATCH($D63,'Data-SP'!$1:$1,0))*J63</f>
        <v>0</v>
      </c>
      <c r="AG63" s="96">
        <f>INDEX('Data-SP'!$1:$1048576,MATCH(AG$2,'Data-SP'!$A:$A,0),MATCH($D63,'Data-SP'!$1:$1,0))*K63</f>
        <v>0</v>
      </c>
      <c r="AH63" s="96">
        <f>INDEX('Data-SP'!$1:$1048576,MATCH(AH$2,'Data-SP'!$A:$A,0),MATCH($D63,'Data-SP'!$1:$1,0))*L63</f>
        <v>0</v>
      </c>
      <c r="AI63" s="96">
        <f>INDEX('Data-SP'!$1:$1048576,MATCH(AI$2,'Data-SP'!$A:$A,0),MATCH($D63,'Data-SP'!$1:$1,0))*M63</f>
        <v>0</v>
      </c>
      <c r="AJ63" s="96">
        <f>INDEX('Data-SP'!$1:$1048576,MATCH(AJ$2,'Data-SP'!$A:$A,0),MATCH($D63,'Data-SP'!$1:$1,0))*N63</f>
        <v>23733826.68024727</v>
      </c>
      <c r="AK63" s="96">
        <f>INDEX('Data-SP'!$1:$1048576,MATCH(AK$2,'Data-SP'!$A:$A,0),MATCH($D63,'Data-SP'!$1:$1,0))*O63</f>
        <v>23733826.68024727</v>
      </c>
    </row>
    <row r="64" spans="1:37">
      <c r="F64"/>
      <c r="G64"/>
      <c r="V64"/>
      <c r="X64" s="4"/>
      <c r="Z64" s="99"/>
      <c r="AA64" s="99"/>
      <c r="AB64" s="99"/>
      <c r="AC64" s="99"/>
      <c r="AD64" s="99"/>
      <c r="AE64" s="99"/>
      <c r="AF64" s="93"/>
      <c r="AG64" s="93"/>
      <c r="AH64" s="93"/>
      <c r="AI64" s="93"/>
      <c r="AJ64" s="93"/>
      <c r="AK64" s="93"/>
    </row>
    <row r="65" spans="4:38">
      <c r="F65"/>
      <c r="G65"/>
      <c r="J65" s="106" t="s">
        <v>200</v>
      </c>
      <c r="K65" s="107"/>
      <c r="L65" s="107"/>
      <c r="M65" s="107"/>
      <c r="N65" s="107"/>
      <c r="O65" s="107"/>
      <c r="P65" s="105" t="s">
        <v>201</v>
      </c>
      <c r="Q65" s="105"/>
      <c r="R65" s="105"/>
      <c r="S65" s="105"/>
      <c r="T65" s="105"/>
      <c r="U65" s="105"/>
      <c r="V65"/>
      <c r="X65" s="4"/>
      <c r="Z65" s="99"/>
      <c r="AA65" s="99"/>
      <c r="AB65" s="99"/>
      <c r="AC65" s="99"/>
      <c r="AD65" s="99"/>
      <c r="AE65" s="99"/>
      <c r="AF65" s="93"/>
      <c r="AG65" s="93"/>
      <c r="AH65" s="93"/>
      <c r="AI65" s="93"/>
      <c r="AJ65" s="93"/>
      <c r="AK65" s="93"/>
      <c r="AL65" s="147"/>
    </row>
    <row r="66" spans="4:38">
      <c r="D66" t="s">
        <v>161</v>
      </c>
      <c r="F66"/>
      <c r="G66"/>
      <c r="I66" t="s">
        <v>5</v>
      </c>
      <c r="J66" s="107">
        <v>7420</v>
      </c>
      <c r="K66" s="107">
        <v>7420</v>
      </c>
      <c r="L66" s="107">
        <v>7420</v>
      </c>
      <c r="M66" s="107">
        <v>7420</v>
      </c>
      <c r="N66" s="107">
        <v>7420</v>
      </c>
      <c r="O66" s="107">
        <v>7420</v>
      </c>
      <c r="P66" s="105">
        <f>Kennwertmodell!D9</f>
        <v>7420</v>
      </c>
      <c r="Q66" s="105">
        <f>Kennwertmodell!E9</f>
        <v>7420</v>
      </c>
      <c r="R66" s="105">
        <f>Kennwertmodell!M9</f>
        <v>7420</v>
      </c>
      <c r="S66" s="105">
        <f>Kennwertmodell!F9</f>
        <v>7420</v>
      </c>
      <c r="T66" s="105">
        <f>Kennwertmodell!G9</f>
        <v>7420</v>
      </c>
      <c r="U66" s="105">
        <f>Kennwertmodell!H9</f>
        <v>7420</v>
      </c>
      <c r="V66"/>
      <c r="X66" s="4"/>
      <c r="Z66" s="103">
        <f>SUM(Z12:Z63)</f>
        <v>59510071.551431529</v>
      </c>
      <c r="AA66" s="103">
        <f t="shared" ref="AA66:AJ66" si="9">SUM(AA12:AA63)</f>
        <v>74384780.022523955</v>
      </c>
      <c r="AB66" s="103">
        <f t="shared" si="9"/>
        <v>82376376.455720201</v>
      </c>
      <c r="AC66" s="103">
        <f t="shared" si="9"/>
        <v>136101974.44696939</v>
      </c>
      <c r="AD66" s="103">
        <f t="shared" si="9"/>
        <v>190385223.77633533</v>
      </c>
      <c r="AE66" s="103">
        <f>SUM(AE12:AE63)</f>
        <v>147949688.49761564</v>
      </c>
      <c r="AF66" s="97">
        <f t="shared" si="9"/>
        <v>59510071.551431529</v>
      </c>
      <c r="AG66" s="97">
        <f t="shared" si="9"/>
        <v>74384780.022523955</v>
      </c>
      <c r="AH66" s="97">
        <f t="shared" si="9"/>
        <v>82376376.455720201</v>
      </c>
      <c r="AI66" s="97">
        <f t="shared" si="9"/>
        <v>136101974.44696939</v>
      </c>
      <c r="AJ66" s="97">
        <f t="shared" si="9"/>
        <v>190385223.77633533</v>
      </c>
      <c r="AK66" s="97">
        <f>SUM(AK12:AK63)</f>
        <v>147949688.49761564</v>
      </c>
      <c r="AL66" s="147"/>
    </row>
    <row r="67" spans="4:38">
      <c r="F67"/>
      <c r="G67"/>
      <c r="J67" s="107"/>
      <c r="K67" s="107"/>
      <c r="L67" s="107"/>
      <c r="M67" s="107"/>
      <c r="N67" s="107"/>
      <c r="O67" s="107"/>
      <c r="P67" s="105"/>
      <c r="Q67" s="105"/>
      <c r="R67" s="105"/>
      <c r="S67" s="105"/>
      <c r="T67" s="105"/>
      <c r="U67" s="105"/>
      <c r="V67"/>
      <c r="X67" s="22"/>
      <c r="Y67" s="110"/>
      <c r="Z67" s="111">
        <f>Z6-Z66</f>
        <v>-0.16332541406154633</v>
      </c>
      <c r="AA67" s="111">
        <f>AA7-AA66</f>
        <v>-0.14153383672237396</v>
      </c>
      <c r="AB67" s="111">
        <f>AB8-AB66</f>
        <v>-0.11736284196376801</v>
      </c>
      <c r="AC67" s="111">
        <f>AC9-AC66</f>
        <v>-20213000.145579457</v>
      </c>
      <c r="AD67" s="111">
        <f>AD10-AD66</f>
        <v>-32958499.577582538</v>
      </c>
      <c r="AE67" s="150">
        <f>AE11-AE66</f>
        <v>-3958499.6692260802</v>
      </c>
      <c r="AF67" s="109">
        <f>AF6-AF66</f>
        <v>-0.16332541406154633</v>
      </c>
      <c r="AG67" s="109">
        <f>AG7-AG66</f>
        <v>-0.14153383672237396</v>
      </c>
      <c r="AH67" s="109">
        <f>AH8-AH66</f>
        <v>-0.11736284196376801</v>
      </c>
      <c r="AI67" s="109">
        <f>AI9-AI66</f>
        <v>-20213000.145579457</v>
      </c>
      <c r="AJ67" s="109">
        <f>AJ10-AJ66</f>
        <v>-32958499.577582538</v>
      </c>
      <c r="AK67" s="151">
        <f>AK11-AK66</f>
        <v>-3958499.6692260802</v>
      </c>
    </row>
    <row r="68" spans="4:38">
      <c r="D68" t="s">
        <v>162</v>
      </c>
      <c r="F68"/>
      <c r="G68"/>
      <c r="I68" t="s">
        <v>163</v>
      </c>
      <c r="J68" s="107">
        <v>480</v>
      </c>
      <c r="K68" s="107">
        <v>800</v>
      </c>
      <c r="L68" s="107">
        <v>1000</v>
      </c>
      <c r="M68" s="107">
        <v>1600</v>
      </c>
      <c r="N68" s="107">
        <v>1600</v>
      </c>
      <c r="O68" s="107">
        <v>1600</v>
      </c>
      <c r="P68" s="105">
        <f>Kennwertmodell!D20</f>
        <v>500</v>
      </c>
      <c r="Q68" s="105">
        <f>Kennwertmodell!E20</f>
        <v>500</v>
      </c>
      <c r="R68" s="105">
        <f>Kennwertmodell!M20</f>
        <v>0</v>
      </c>
      <c r="S68" s="105">
        <f>Kennwertmodell!F20</f>
        <v>500</v>
      </c>
      <c r="T68" s="105">
        <f>Kennwertmodell!G20</f>
        <v>500</v>
      </c>
      <c r="U68" s="105">
        <f>Kennwertmodell!H20</f>
        <v>500</v>
      </c>
      <c r="V68"/>
      <c r="X68" s="22"/>
      <c r="Y68" s="22"/>
      <c r="Z68" s="104"/>
      <c r="AA68" s="104"/>
      <c r="AB68" s="104"/>
      <c r="AC68" s="104"/>
      <c r="AD68" s="104"/>
      <c r="AE68" s="104"/>
      <c r="AF68" s="98"/>
      <c r="AG68" s="98"/>
      <c r="AH68" s="98"/>
      <c r="AI68" s="148"/>
      <c r="AJ68" s="98"/>
      <c r="AK68" s="98"/>
    </row>
    <row r="69" spans="4:38" outlineLevel="1">
      <c r="D69" t="s">
        <v>164</v>
      </c>
      <c r="F69"/>
      <c r="G69"/>
      <c r="I69" t="s">
        <v>163</v>
      </c>
      <c r="J69" s="107">
        <v>561</v>
      </c>
      <c r="K69" s="107">
        <v>413</v>
      </c>
      <c r="L69" s="107">
        <v>327</v>
      </c>
      <c r="M69" s="107">
        <v>1382</v>
      </c>
      <c r="N69" s="107">
        <v>1382</v>
      </c>
      <c r="O69" s="107">
        <v>1382</v>
      </c>
      <c r="P69" s="105"/>
      <c r="Q69" s="105"/>
      <c r="R69" s="105"/>
      <c r="S69" s="105"/>
      <c r="T69" s="105"/>
      <c r="U69" s="105"/>
      <c r="V69"/>
      <c r="X69" s="22"/>
      <c r="Y69" s="22"/>
      <c r="Z69" s="104"/>
      <c r="AA69" s="104"/>
      <c r="AB69" s="104"/>
      <c r="AC69" s="104"/>
      <c r="AD69" s="104"/>
      <c r="AE69" s="104"/>
      <c r="AF69" s="98"/>
      <c r="AG69" s="98"/>
      <c r="AH69" s="98"/>
      <c r="AI69" s="98"/>
      <c r="AJ69" s="98"/>
      <c r="AK69" s="98"/>
    </row>
    <row r="70" spans="4:38" outlineLevel="1">
      <c r="D70" t="s">
        <v>165</v>
      </c>
      <c r="F70"/>
      <c r="G70"/>
      <c r="I70" t="s">
        <v>163</v>
      </c>
      <c r="J70" s="107">
        <v>30</v>
      </c>
      <c r="K70" s="107">
        <v>30</v>
      </c>
      <c r="L70" s="107">
        <v>30</v>
      </c>
      <c r="M70" s="107">
        <v>30</v>
      </c>
      <c r="N70" s="107">
        <v>30</v>
      </c>
      <c r="O70" s="107">
        <v>30</v>
      </c>
      <c r="P70" s="105">
        <f>Kennwertmodell!D11</f>
        <v>30</v>
      </c>
      <c r="Q70" s="105">
        <f>Kennwertmodell!E11</f>
        <v>30</v>
      </c>
      <c r="R70" s="105">
        <f>Kennwertmodell!M11</f>
        <v>30</v>
      </c>
      <c r="S70" s="105">
        <f>Kennwertmodell!F11</f>
        <v>30</v>
      </c>
      <c r="T70" s="105">
        <f>Kennwertmodell!G11</f>
        <v>30</v>
      </c>
      <c r="U70" s="105">
        <f>Kennwertmodell!H11</f>
        <v>30</v>
      </c>
      <c r="V70"/>
      <c r="X70" s="22"/>
      <c r="Y70" s="22"/>
      <c r="Z70" s="104"/>
      <c r="AA70" s="104"/>
      <c r="AB70" s="104"/>
      <c r="AC70" s="104"/>
      <c r="AD70" s="104"/>
      <c r="AE70" s="104"/>
      <c r="AF70" s="98"/>
      <c r="AG70" s="98"/>
      <c r="AH70" s="98"/>
      <c r="AI70" s="98"/>
      <c r="AJ70" s="98"/>
      <c r="AK70" s="98"/>
    </row>
    <row r="71" spans="4:38" outlineLevel="1">
      <c r="D71" t="s">
        <v>157</v>
      </c>
      <c r="F71"/>
      <c r="G71"/>
      <c r="I71" t="s">
        <v>163</v>
      </c>
      <c r="J71" s="107">
        <v>15</v>
      </c>
      <c r="K71" s="107">
        <v>15</v>
      </c>
      <c r="L71" s="107">
        <v>2</v>
      </c>
      <c r="M71" s="107">
        <v>10</v>
      </c>
      <c r="N71" s="107">
        <v>10</v>
      </c>
      <c r="O71" s="107">
        <v>10</v>
      </c>
      <c r="P71" s="105">
        <f>Kennwertmodell!D12</f>
        <v>15</v>
      </c>
      <c r="Q71" s="105">
        <f>Kennwertmodell!E12</f>
        <v>15</v>
      </c>
      <c r="R71" s="105">
        <f>Kennwertmodell!M12</f>
        <v>2</v>
      </c>
      <c r="S71" s="105">
        <f>Kennwertmodell!F12</f>
        <v>10</v>
      </c>
      <c r="T71" s="105">
        <f>Kennwertmodell!G12</f>
        <v>10</v>
      </c>
      <c r="U71" s="105">
        <f>Kennwertmodell!H12</f>
        <v>10</v>
      </c>
      <c r="V71"/>
      <c r="X71" s="22"/>
      <c r="Y71" s="22"/>
      <c r="Z71" s="104"/>
      <c r="AA71" s="104"/>
      <c r="AB71" s="104"/>
      <c r="AC71" s="104"/>
      <c r="AD71" s="104"/>
      <c r="AE71" s="104"/>
      <c r="AF71" s="98"/>
      <c r="AG71" s="98"/>
      <c r="AH71" s="98"/>
      <c r="AI71" s="98"/>
      <c r="AJ71" s="98"/>
      <c r="AK71" s="98"/>
    </row>
    <row r="72" spans="4:38" outlineLevel="1">
      <c r="F72"/>
      <c r="G72"/>
      <c r="J72" s="107"/>
      <c r="K72" s="107"/>
      <c r="L72" s="107"/>
      <c r="M72" s="107"/>
      <c r="N72" s="107"/>
      <c r="O72" s="107"/>
      <c r="P72" s="105"/>
      <c r="Q72" s="105"/>
      <c r="R72" s="105"/>
      <c r="S72" s="105"/>
      <c r="T72" s="105"/>
      <c r="U72" s="105"/>
      <c r="V72"/>
      <c r="X72" s="22"/>
      <c r="Y72" s="22"/>
      <c r="Z72" s="104"/>
      <c r="AA72" s="104"/>
      <c r="AB72" s="104"/>
      <c r="AC72" s="104"/>
      <c r="AD72" s="104"/>
      <c r="AE72" s="104"/>
      <c r="AF72" s="98"/>
      <c r="AG72" s="98"/>
      <c r="AH72" s="98"/>
      <c r="AI72" s="98"/>
      <c r="AJ72" s="98"/>
      <c r="AK72" s="98"/>
    </row>
    <row r="73" spans="4:38" outlineLevel="1">
      <c r="D73" t="s">
        <v>191</v>
      </c>
      <c r="F73"/>
      <c r="G73"/>
      <c r="I73" t="s">
        <v>166</v>
      </c>
      <c r="J73" s="107">
        <v>6.3</v>
      </c>
      <c r="K73" s="107">
        <v>6.3</v>
      </c>
      <c r="L73" s="107">
        <v>6.3</v>
      </c>
      <c r="M73" s="107">
        <v>0</v>
      </c>
      <c r="N73" s="107">
        <v>0</v>
      </c>
      <c r="O73" s="107">
        <v>0</v>
      </c>
      <c r="P73" s="105">
        <f>Kennwertmodell!D14</f>
        <v>6.3</v>
      </c>
      <c r="Q73" s="105">
        <f>Kennwertmodell!E14</f>
        <v>6.3</v>
      </c>
      <c r="R73" s="105">
        <f>Kennwertmodell!M14</f>
        <v>6.3</v>
      </c>
      <c r="S73" s="105">
        <f>Kennwertmodell!F14</f>
        <v>0</v>
      </c>
      <c r="T73" s="105">
        <f>Kennwertmodell!F14</f>
        <v>0</v>
      </c>
      <c r="U73" s="105">
        <f>Kennwertmodell!H14</f>
        <v>0</v>
      </c>
      <c r="V73"/>
      <c r="X73" s="22"/>
      <c r="Y73" s="22"/>
      <c r="Z73" s="104"/>
      <c r="AA73" s="104"/>
      <c r="AB73" s="104"/>
      <c r="AC73" s="104"/>
      <c r="AD73" s="104"/>
      <c r="AE73" s="104"/>
      <c r="AF73" s="98"/>
      <c r="AG73" s="98"/>
      <c r="AH73" s="98"/>
      <c r="AI73" s="98"/>
      <c r="AJ73" s="98"/>
      <c r="AK73" s="98"/>
    </row>
    <row r="74" spans="4:38" ht="28" outlineLevel="1">
      <c r="D74" t="s">
        <v>167</v>
      </c>
      <c r="F74"/>
      <c r="G74"/>
      <c r="I74" t="s">
        <v>166</v>
      </c>
      <c r="J74" s="107">
        <v>2.5</v>
      </c>
      <c r="K74" s="107">
        <v>2.5</v>
      </c>
      <c r="L74" s="107">
        <v>2.5</v>
      </c>
      <c r="M74" s="107">
        <v>0</v>
      </c>
      <c r="N74" s="107">
        <v>0</v>
      </c>
      <c r="O74" s="107">
        <v>0</v>
      </c>
      <c r="P74" s="105">
        <f>Kennwertmodell!D15</f>
        <v>2.5</v>
      </c>
      <c r="Q74" s="105">
        <f>Kennwertmodell!E15</f>
        <v>2.5</v>
      </c>
      <c r="R74" s="105">
        <f>Kennwertmodell!M15</f>
        <v>2.5</v>
      </c>
      <c r="S74" s="105">
        <f>Kennwertmodell!F15</f>
        <v>0</v>
      </c>
      <c r="T74" s="105">
        <f>Kennwertmodell!G15</f>
        <v>0</v>
      </c>
      <c r="U74" s="105">
        <f>Kennwertmodell!H15</f>
        <v>0</v>
      </c>
      <c r="V74"/>
      <c r="X74" s="22"/>
      <c r="Y74" s="22"/>
      <c r="Z74" s="115" t="s">
        <v>111</v>
      </c>
      <c r="AA74" s="115" t="s">
        <v>112</v>
      </c>
      <c r="AB74" s="115" t="s">
        <v>113</v>
      </c>
      <c r="AC74" s="115" t="s">
        <v>114</v>
      </c>
      <c r="AD74" s="115" t="s">
        <v>115</v>
      </c>
      <c r="AE74" s="115" t="s">
        <v>366</v>
      </c>
      <c r="AF74" s="98" t="s">
        <v>111</v>
      </c>
      <c r="AG74" s="98" t="s">
        <v>112</v>
      </c>
      <c r="AH74" s="98" t="s">
        <v>113</v>
      </c>
      <c r="AI74" s="98" t="s">
        <v>114</v>
      </c>
      <c r="AJ74" s="98" t="s">
        <v>115</v>
      </c>
      <c r="AK74" s="98" t="s">
        <v>366</v>
      </c>
    </row>
    <row r="75" spans="4:38" outlineLevel="1">
      <c r="D75" t="s">
        <v>195</v>
      </c>
      <c r="E75" t="s">
        <v>163</v>
      </c>
      <c r="F75"/>
      <c r="G75"/>
      <c r="I75" t="s">
        <v>163</v>
      </c>
      <c r="J75" s="107">
        <v>0</v>
      </c>
      <c r="K75" s="107">
        <v>0</v>
      </c>
      <c r="L75" s="107">
        <v>0</v>
      </c>
      <c r="M75" s="107">
        <v>0</v>
      </c>
      <c r="N75" s="107">
        <v>2000</v>
      </c>
      <c r="O75" s="107">
        <v>2000</v>
      </c>
      <c r="P75" s="105">
        <f>Kennwertmodell!D16</f>
        <v>0</v>
      </c>
      <c r="Q75" s="105">
        <f>Kennwertmodell!E16</f>
        <v>0</v>
      </c>
      <c r="R75" s="105">
        <f>Kennwertmodell!M16</f>
        <v>0</v>
      </c>
      <c r="S75" s="105">
        <f>Kennwertmodell!F16</f>
        <v>0</v>
      </c>
      <c r="T75" s="105">
        <f>Kennwertmodell!G16</f>
        <v>2000</v>
      </c>
      <c r="U75" s="105">
        <f>Kennwertmodell!H16</f>
        <v>2000</v>
      </c>
      <c r="V75"/>
      <c r="X75" s="22"/>
      <c r="Y75" s="22"/>
      <c r="Z75" s="115">
        <f t="shared" ref="Z75:AE75" si="10">P66</f>
        <v>7420</v>
      </c>
      <c r="AA75" s="115">
        <f t="shared" si="10"/>
        <v>7420</v>
      </c>
      <c r="AB75" s="115">
        <f t="shared" si="10"/>
        <v>7420</v>
      </c>
      <c r="AC75" s="115">
        <f t="shared" si="10"/>
        <v>7420</v>
      </c>
      <c r="AD75" s="115">
        <f t="shared" si="10"/>
        <v>7420</v>
      </c>
      <c r="AE75" s="115">
        <f t="shared" si="10"/>
        <v>7420</v>
      </c>
      <c r="AF75" s="98">
        <f>J66</f>
        <v>7420</v>
      </c>
      <c r="AG75" s="98">
        <f>K66</f>
        <v>7420</v>
      </c>
      <c r="AH75" s="98">
        <f>L66</f>
        <v>7420</v>
      </c>
      <c r="AI75" s="98">
        <f>M66</f>
        <v>7420</v>
      </c>
      <c r="AJ75" s="98">
        <f>N66</f>
        <v>7420</v>
      </c>
      <c r="AK75" s="98">
        <f>P66</f>
        <v>7420</v>
      </c>
    </row>
    <row r="76" spans="4:38" s="121" customFormat="1" outlineLevel="1">
      <c r="X76" s="117"/>
      <c r="Y76" s="117"/>
      <c r="Z76" s="116"/>
      <c r="AA76" s="116"/>
      <c r="AB76" s="116"/>
      <c r="AC76" s="116"/>
      <c r="AD76" s="116"/>
      <c r="AE76" s="116"/>
      <c r="AF76" s="117"/>
      <c r="AG76" s="117"/>
      <c r="AH76" s="117"/>
      <c r="AI76" s="117"/>
      <c r="AJ76" s="117"/>
      <c r="AK76" s="117"/>
    </row>
    <row r="77" spans="4:38" s="121" customFormat="1" ht="14" outlineLevel="1">
      <c r="X77" s="117"/>
      <c r="Y77" s="117"/>
      <c r="Z77" s="116" t="s">
        <v>307</v>
      </c>
      <c r="AA77" s="116"/>
      <c r="AB77" s="116"/>
      <c r="AC77" s="116"/>
      <c r="AD77" s="116"/>
      <c r="AE77" s="116"/>
      <c r="AF77" s="117" t="s">
        <v>228</v>
      </c>
      <c r="AG77" s="117"/>
      <c r="AH77" s="117"/>
      <c r="AI77" s="117"/>
      <c r="AJ77" s="117"/>
      <c r="AK77" s="117"/>
    </row>
    <row r="78" spans="4:38" s="112" customFormat="1" ht="42" outlineLevel="1">
      <c r="D78" s="112" t="s">
        <v>440</v>
      </c>
      <c r="E78" s="112" t="s">
        <v>443</v>
      </c>
      <c r="F78" s="112" t="s">
        <v>444</v>
      </c>
      <c r="I78" s="22" t="s">
        <v>446</v>
      </c>
      <c r="J78" s="104">
        <v>0</v>
      </c>
      <c r="K78" s="104">
        <v>0</v>
      </c>
      <c r="L78" s="104">
        <v>0</v>
      </c>
      <c r="M78" s="104">
        <f>$E$80</f>
        <v>697</v>
      </c>
      <c r="N78" s="104">
        <f>$F$80+0.5*N75</f>
        <v>1136.5</v>
      </c>
      <c r="O78" s="104">
        <f>$F$80</f>
        <v>136.5</v>
      </c>
      <c r="P78" s="104">
        <v>0</v>
      </c>
      <c r="Q78" s="104">
        <v>0</v>
      </c>
      <c r="R78" s="104">
        <v>0</v>
      </c>
      <c r="S78" s="104">
        <f>$E$80</f>
        <v>697</v>
      </c>
      <c r="T78" s="104">
        <f>$F$80+0.5*T75</f>
        <v>1136.5</v>
      </c>
      <c r="U78" s="104">
        <f>$F$80</f>
        <v>136.5</v>
      </c>
      <c r="X78" s="113"/>
      <c r="Y78" s="116"/>
      <c r="Z78" s="115" t="str">
        <f t="shared" ref="Z78:AK78" si="11">Z74&amp;", "&amp;Z75&amp;" m2"</f>
        <v>Naturrasen, bodennah, 7420 m2</v>
      </c>
      <c r="AA78" s="115" t="str">
        <f t="shared" si="11"/>
        <v>Naturrasen, Dränschichtbauweise, 7420 m2</v>
      </c>
      <c r="AB78" s="115" t="str">
        <f t="shared" si="11"/>
        <v>*Hybridrasen, 7420 m2</v>
      </c>
      <c r="AC78" s="115" t="str">
        <f t="shared" si="11"/>
        <v>Kunststoffrasen, unverfüllt, 7420 m2</v>
      </c>
      <c r="AD78" s="115" t="str">
        <f t="shared" si="11"/>
        <v>Kunststoffrasen, verfüllt, 7420 m2</v>
      </c>
      <c r="AE78" s="115" t="str">
        <f t="shared" si="11"/>
        <v>Kunststoffrasen, verfüllt mit Kork, 7420 m2</v>
      </c>
      <c r="AF78" s="114" t="str">
        <f t="shared" si="11"/>
        <v>Naturrasen, bodennah, 7420 m2</v>
      </c>
      <c r="AG78" s="114" t="str">
        <f t="shared" si="11"/>
        <v>Naturrasen, Dränschichtbauweise, 7420 m2</v>
      </c>
      <c r="AH78" s="114" t="str">
        <f t="shared" si="11"/>
        <v>*Hybridrasen, 7420 m2</v>
      </c>
      <c r="AI78" s="114" t="str">
        <f t="shared" si="11"/>
        <v>Kunststoffrasen, unverfüllt, 7420 m2</v>
      </c>
      <c r="AJ78" s="114" t="str">
        <f t="shared" si="11"/>
        <v>Kunststoffrasen, verfüllt, 7420 m2</v>
      </c>
      <c r="AK78" s="114" t="str">
        <f t="shared" si="11"/>
        <v>Kunststoffrasen, verfüllt mit Kork, 7420 m2</v>
      </c>
    </row>
    <row r="79" spans="4:38" s="112" customFormat="1" ht="42" outlineLevel="1">
      <c r="D79" s="112" t="s">
        <v>441</v>
      </c>
      <c r="E79" s="112">
        <v>0</v>
      </c>
      <c r="F79" s="112" t="s">
        <v>445</v>
      </c>
      <c r="X79" s="22" t="s">
        <v>118</v>
      </c>
      <c r="Y79" s="117" t="s">
        <v>221</v>
      </c>
      <c r="Z79" s="103">
        <f t="shared" ref="Z79:AE79" si="12">SUMIF($X$12:$X$63,$X79,Z$12:Z$63)*1/(P$70/J$70)</f>
        <v>17358692.815018114</v>
      </c>
      <c r="AA79" s="103">
        <f t="shared" si="12"/>
        <v>29434608.296123646</v>
      </c>
      <c r="AB79" s="103">
        <f t="shared" si="12"/>
        <v>34357073.837175429</v>
      </c>
      <c r="AC79" s="103">
        <f t="shared" si="12"/>
        <v>58890938.83687456</v>
      </c>
      <c r="AD79" s="103">
        <f t="shared" si="12"/>
        <v>62897904.535332844</v>
      </c>
      <c r="AE79" s="103">
        <f t="shared" si="12"/>
        <v>58973480.96640233</v>
      </c>
      <c r="AF79" s="97">
        <f t="shared" ref="AF79:AK87" si="13">SUMIF($X$12:$X$63,$X79,AF$12:AF$63)</f>
        <v>17358692.815018114</v>
      </c>
      <c r="AG79" s="97">
        <f t="shared" si="13"/>
        <v>29434608.296123646</v>
      </c>
      <c r="AH79" s="97">
        <f t="shared" si="13"/>
        <v>34357073.837175429</v>
      </c>
      <c r="AI79" s="97">
        <f t="shared" si="13"/>
        <v>58890938.83687456</v>
      </c>
      <c r="AJ79" s="97">
        <f t="shared" si="13"/>
        <v>62897904.535332844</v>
      </c>
      <c r="AK79" s="97">
        <f t="shared" si="13"/>
        <v>58973480.96640233</v>
      </c>
    </row>
    <row r="80" spans="4:38" s="112" customFormat="1" ht="28" outlineLevel="1">
      <c r="D80" s="112" t="s">
        <v>442</v>
      </c>
      <c r="E80" s="112">
        <f>(138+1256)/2</f>
        <v>697</v>
      </c>
      <c r="F80" s="112">
        <f>(55+218)/2</f>
        <v>136.5</v>
      </c>
      <c r="X80" s="22" t="s">
        <v>157</v>
      </c>
      <c r="Y80" s="117" t="s">
        <v>157</v>
      </c>
      <c r="Z80" s="103">
        <f t="shared" ref="Z80:AE85" si="14">SUMIF($X$12:$X$63,$X80,Z$12:Z$63)</f>
        <v>5153836.1061269082</v>
      </c>
      <c r="AA80" s="103">
        <f t="shared" si="14"/>
        <v>5153836.1061269082</v>
      </c>
      <c r="AB80" s="103">
        <f t="shared" si="14"/>
        <v>6097831.8728523115</v>
      </c>
      <c r="AC80" s="103">
        <f t="shared" si="14"/>
        <v>36673485.481323972</v>
      </c>
      <c r="AD80" s="103">
        <f t="shared" si="14"/>
        <v>58440723.659049086</v>
      </c>
      <c r="AE80" s="103">
        <f t="shared" si="14"/>
        <v>58440723.659049086</v>
      </c>
      <c r="AF80" s="97">
        <f t="shared" si="13"/>
        <v>5153836.1061269082</v>
      </c>
      <c r="AG80" s="97">
        <f t="shared" si="13"/>
        <v>5153836.1061269082</v>
      </c>
      <c r="AH80" s="97">
        <f t="shared" si="13"/>
        <v>6097831.8728523115</v>
      </c>
      <c r="AI80" s="97">
        <f t="shared" si="13"/>
        <v>36673485.481323972</v>
      </c>
      <c r="AJ80" s="97">
        <f t="shared" si="13"/>
        <v>58440723.659049086</v>
      </c>
      <c r="AK80" s="97">
        <f t="shared" si="13"/>
        <v>58440723.659049086</v>
      </c>
    </row>
    <row r="81" spans="23:37" s="112" customFormat="1" outlineLevel="1">
      <c r="X81" s="22" t="s">
        <v>215</v>
      </c>
      <c r="Y81" s="117" t="s">
        <v>225</v>
      </c>
      <c r="Z81" s="103">
        <f t="shared" si="14"/>
        <v>9781890.742318267</v>
      </c>
      <c r="AA81" s="103">
        <f t="shared" si="14"/>
        <v>9781890.742318267</v>
      </c>
      <c r="AB81" s="103">
        <f t="shared" si="14"/>
        <v>9781890.742318267</v>
      </c>
      <c r="AC81" s="103">
        <f t="shared" si="14"/>
        <v>0</v>
      </c>
      <c r="AD81" s="103">
        <f t="shared" si="14"/>
        <v>0</v>
      </c>
      <c r="AE81" s="103">
        <f t="shared" si="14"/>
        <v>0</v>
      </c>
      <c r="AF81" s="97">
        <f t="shared" si="13"/>
        <v>9781890.742318267</v>
      </c>
      <c r="AG81" s="97">
        <f t="shared" si="13"/>
        <v>9781890.742318267</v>
      </c>
      <c r="AH81" s="97">
        <f t="shared" si="13"/>
        <v>9781890.742318267</v>
      </c>
      <c r="AI81" s="97">
        <f t="shared" si="13"/>
        <v>0</v>
      </c>
      <c r="AJ81" s="97">
        <f t="shared" si="13"/>
        <v>0</v>
      </c>
      <c r="AK81" s="97">
        <f t="shared" si="13"/>
        <v>0</v>
      </c>
    </row>
    <row r="82" spans="23:37" s="112" customFormat="1" outlineLevel="1">
      <c r="X82" s="22" t="s">
        <v>217</v>
      </c>
      <c r="Y82" s="117" t="s">
        <v>226</v>
      </c>
      <c r="Z82" s="103">
        <f t="shared" si="14"/>
        <v>9153579.7198543176</v>
      </c>
      <c r="AA82" s="103">
        <f t="shared" si="14"/>
        <v>9153579.7198543176</v>
      </c>
      <c r="AB82" s="103">
        <f t="shared" si="14"/>
        <v>9153579.7198543176</v>
      </c>
      <c r="AC82" s="103">
        <f t="shared" si="14"/>
        <v>0</v>
      </c>
      <c r="AD82" s="103">
        <f t="shared" si="14"/>
        <v>0</v>
      </c>
      <c r="AE82" s="103">
        <f t="shared" si="14"/>
        <v>0</v>
      </c>
      <c r="AF82" s="97">
        <f t="shared" si="13"/>
        <v>9153579.7198543176</v>
      </c>
      <c r="AG82" s="97">
        <f t="shared" si="13"/>
        <v>9153579.7198543176</v>
      </c>
      <c r="AH82" s="97">
        <f t="shared" si="13"/>
        <v>9153579.7198543176</v>
      </c>
      <c r="AI82" s="97">
        <f t="shared" si="13"/>
        <v>0</v>
      </c>
      <c r="AJ82" s="97">
        <f t="shared" si="13"/>
        <v>0</v>
      </c>
      <c r="AK82" s="97">
        <f t="shared" si="13"/>
        <v>0</v>
      </c>
    </row>
    <row r="83" spans="23:37" s="112" customFormat="1" outlineLevel="1">
      <c r="X83" s="22" t="s">
        <v>216</v>
      </c>
      <c r="Y83" s="117" t="s">
        <v>227</v>
      </c>
      <c r="Z83" s="103">
        <f t="shared" si="14"/>
        <v>3680823.8087024656</v>
      </c>
      <c r="AA83" s="103">
        <f t="shared" si="14"/>
        <v>3680823.8087024656</v>
      </c>
      <c r="AB83" s="103">
        <f t="shared" si="14"/>
        <v>3680823.8087024656</v>
      </c>
      <c r="AC83" s="103">
        <f t="shared" si="14"/>
        <v>0</v>
      </c>
      <c r="AD83" s="103">
        <f t="shared" si="14"/>
        <v>0</v>
      </c>
      <c r="AE83" s="103">
        <f t="shared" si="14"/>
        <v>0</v>
      </c>
      <c r="AF83" s="97">
        <f t="shared" si="13"/>
        <v>3680823.8087024656</v>
      </c>
      <c r="AG83" s="97">
        <f t="shared" si="13"/>
        <v>3680823.8087024656</v>
      </c>
      <c r="AH83" s="97">
        <f t="shared" si="13"/>
        <v>3680823.8087024656</v>
      </c>
      <c r="AI83" s="97">
        <f t="shared" si="13"/>
        <v>0</v>
      </c>
      <c r="AJ83" s="97">
        <f t="shared" si="13"/>
        <v>0</v>
      </c>
      <c r="AK83" s="97">
        <f t="shared" si="13"/>
        <v>0</v>
      </c>
    </row>
    <row r="84" spans="23:37" s="112" customFormat="1" outlineLevel="1">
      <c r="X84" s="22" t="s">
        <v>218</v>
      </c>
      <c r="Y84" s="117" t="s">
        <v>223</v>
      </c>
      <c r="Z84" s="103">
        <f t="shared" si="14"/>
        <v>13769940.662447801</v>
      </c>
      <c r="AA84" s="103">
        <f t="shared" si="14"/>
        <v>13769940.662447801</v>
      </c>
      <c r="AB84" s="103">
        <f t="shared" si="14"/>
        <v>13769940.662447801</v>
      </c>
      <c r="AC84" s="103">
        <f t="shared" si="14"/>
        <v>834542.07667668839</v>
      </c>
      <c r="AD84" s="103">
        <f t="shared" si="14"/>
        <v>834542.07667668839</v>
      </c>
      <c r="AE84" s="103">
        <f t="shared" si="14"/>
        <v>834542.07667668839</v>
      </c>
      <c r="AF84" s="97">
        <f t="shared" si="13"/>
        <v>13769940.662447801</v>
      </c>
      <c r="AG84" s="97">
        <f t="shared" si="13"/>
        <v>13769940.662447801</v>
      </c>
      <c r="AH84" s="97">
        <f t="shared" si="13"/>
        <v>13769940.662447801</v>
      </c>
      <c r="AI84" s="97">
        <f t="shared" si="13"/>
        <v>834542.07667668839</v>
      </c>
      <c r="AJ84" s="97">
        <f t="shared" si="13"/>
        <v>834542.07667668839</v>
      </c>
      <c r="AK84" s="97">
        <f t="shared" si="13"/>
        <v>834542.07667668839</v>
      </c>
    </row>
    <row r="85" spans="23:37" s="112" customFormat="1" outlineLevel="1">
      <c r="X85" s="22" t="s">
        <v>220</v>
      </c>
      <c r="Y85" s="117" t="s">
        <v>222</v>
      </c>
      <c r="Z85" s="103">
        <f t="shared" si="14"/>
        <v>0</v>
      </c>
      <c r="AA85" s="103">
        <f t="shared" si="14"/>
        <v>0</v>
      </c>
      <c r="AB85" s="103">
        <f t="shared" si="14"/>
        <v>0</v>
      </c>
      <c r="AC85" s="103">
        <f t="shared" si="14"/>
        <v>0</v>
      </c>
      <c r="AD85" s="103">
        <f t="shared" si="14"/>
        <v>11519726.825029431</v>
      </c>
      <c r="AE85" s="103">
        <f t="shared" si="14"/>
        <v>2008615.1152402631</v>
      </c>
      <c r="AF85" s="97">
        <f t="shared" si="13"/>
        <v>0</v>
      </c>
      <c r="AG85" s="97">
        <f t="shared" si="13"/>
        <v>0</v>
      </c>
      <c r="AH85" s="97">
        <f t="shared" si="13"/>
        <v>0</v>
      </c>
      <c r="AI85" s="97">
        <f t="shared" si="13"/>
        <v>0</v>
      </c>
      <c r="AJ85" s="97">
        <f t="shared" si="13"/>
        <v>11519726.825029431</v>
      </c>
      <c r="AK85" s="97">
        <f t="shared" si="13"/>
        <v>2008615.1152402631</v>
      </c>
    </row>
    <row r="86" spans="23:37" s="112" customFormat="1" outlineLevel="1">
      <c r="X86" s="22" t="s">
        <v>219</v>
      </c>
      <c r="Y86" s="117" t="s">
        <v>224</v>
      </c>
      <c r="Z86" s="103">
        <f t="shared" ref="Z86:AE86" si="15">SUMIF($X$12:$X$63,$X86,Z$12:Z$63)*1/(P$70/J$70)</f>
        <v>611307.69696366054</v>
      </c>
      <c r="AA86" s="103">
        <f t="shared" si="15"/>
        <v>3410100.6869505704</v>
      </c>
      <c r="AB86" s="103">
        <f t="shared" si="15"/>
        <v>5535235.8123696214</v>
      </c>
      <c r="AC86" s="103">
        <f t="shared" si="15"/>
        <v>19490008.052094154</v>
      </c>
      <c r="AD86" s="103">
        <f t="shared" si="15"/>
        <v>23733826.68024727</v>
      </c>
      <c r="AE86" s="103">
        <f t="shared" si="15"/>
        <v>23733826.68024727</v>
      </c>
      <c r="AF86" s="97">
        <f t="shared" si="13"/>
        <v>611307.69696366054</v>
      </c>
      <c r="AG86" s="97">
        <f t="shared" si="13"/>
        <v>3410100.6869505704</v>
      </c>
      <c r="AH86" s="97">
        <f t="shared" si="13"/>
        <v>5535235.8123696214</v>
      </c>
      <c r="AI86" s="97">
        <f t="shared" si="13"/>
        <v>19490008.052094154</v>
      </c>
      <c r="AJ86" s="97">
        <f t="shared" si="13"/>
        <v>23733826.68024727</v>
      </c>
      <c r="AK86" s="97">
        <f t="shared" si="13"/>
        <v>23733826.68024727</v>
      </c>
    </row>
    <row r="87" spans="23:37" s="112" customFormat="1" outlineLevel="1">
      <c r="X87" s="22" t="s">
        <v>438</v>
      </c>
      <c r="Y87" s="117" t="s">
        <v>439</v>
      </c>
      <c r="Z87" s="103">
        <f t="shared" ref="Z87:AE87" si="16">SUMIF($X$12:$X$63,$X87,Z$12:Z$63)</f>
        <v>0</v>
      </c>
      <c r="AA87" s="103">
        <f t="shared" si="16"/>
        <v>0</v>
      </c>
      <c r="AB87" s="103">
        <f t="shared" si="16"/>
        <v>0</v>
      </c>
      <c r="AC87" s="103">
        <f t="shared" si="16"/>
        <v>20213000</v>
      </c>
      <c r="AD87" s="103">
        <f t="shared" si="16"/>
        <v>32958500</v>
      </c>
      <c r="AE87" s="103">
        <f t="shared" si="16"/>
        <v>3958500</v>
      </c>
      <c r="AF87" s="97">
        <f t="shared" si="13"/>
        <v>0</v>
      </c>
      <c r="AG87" s="97">
        <f t="shared" si="13"/>
        <v>0</v>
      </c>
      <c r="AH87" s="97">
        <f t="shared" si="13"/>
        <v>0</v>
      </c>
      <c r="AI87" s="97">
        <f t="shared" si="13"/>
        <v>20213000</v>
      </c>
      <c r="AJ87" s="97">
        <f t="shared" si="13"/>
        <v>32958500</v>
      </c>
      <c r="AK87" s="97">
        <f t="shared" si="13"/>
        <v>3958500</v>
      </c>
    </row>
    <row r="88" spans="23:37" outlineLevel="1">
      <c r="W88" s="22"/>
      <c r="X88" s="22" t="s">
        <v>9</v>
      </c>
      <c r="Y88" s="117"/>
      <c r="Z88" s="103">
        <f t="shared" ref="Z88:AE88" si="17">SUM(Z79:Z86)</f>
        <v>59510071.551431537</v>
      </c>
      <c r="AA88" s="103">
        <f t="shared" si="17"/>
        <v>74384780.022523969</v>
      </c>
      <c r="AB88" s="103">
        <f t="shared" si="17"/>
        <v>82376376.455720201</v>
      </c>
      <c r="AC88" s="103">
        <f t="shared" si="17"/>
        <v>115888974.44696936</v>
      </c>
      <c r="AD88" s="103">
        <f t="shared" si="17"/>
        <v>157426723.7763353</v>
      </c>
      <c r="AE88" s="103">
        <f t="shared" si="17"/>
        <v>143991188.49761564</v>
      </c>
      <c r="AF88" s="97">
        <f t="shared" ref="AF88:AK88" si="18">SUM(AF79:AF86)</f>
        <v>59510071.551431537</v>
      </c>
      <c r="AG88" s="97">
        <f t="shared" si="18"/>
        <v>74384780.022523969</v>
      </c>
      <c r="AH88" s="97">
        <f t="shared" si="18"/>
        <v>82376376.455720201</v>
      </c>
      <c r="AI88" s="97">
        <f t="shared" si="18"/>
        <v>115888974.44696936</v>
      </c>
      <c r="AJ88" s="97">
        <f t="shared" si="18"/>
        <v>157426723.7763353</v>
      </c>
      <c r="AK88" s="97">
        <f t="shared" si="18"/>
        <v>143991188.49761564</v>
      </c>
    </row>
    <row r="89" spans="23:37" outlineLevel="1">
      <c r="W89" s="22"/>
      <c r="X89" s="22" t="s">
        <v>198</v>
      </c>
      <c r="Y89" s="117"/>
      <c r="Z89" s="103">
        <f t="shared" ref="Z89:AE89" si="19">Z88-Z49</f>
        <v>59510071.551431537</v>
      </c>
      <c r="AA89" s="103">
        <f t="shared" si="19"/>
        <v>74384780.022523969</v>
      </c>
      <c r="AB89" s="103">
        <f t="shared" si="19"/>
        <v>82376376.455720201</v>
      </c>
      <c r="AC89" s="103">
        <f t="shared" si="19"/>
        <v>115876111.93699774</v>
      </c>
      <c r="AD89" s="103">
        <f t="shared" si="19"/>
        <v>157413861.26636368</v>
      </c>
      <c r="AE89" s="103">
        <f t="shared" si="19"/>
        <v>143978325.98764402</v>
      </c>
      <c r="AF89" s="97">
        <f t="shared" ref="AF89:AK89" si="20">AF88-AF49</f>
        <v>59510071.551431537</v>
      </c>
      <c r="AG89" s="97">
        <f t="shared" si="20"/>
        <v>74384780.022523969</v>
      </c>
      <c r="AH89" s="97">
        <f t="shared" si="20"/>
        <v>82376376.455720201</v>
      </c>
      <c r="AI89" s="97">
        <f t="shared" si="20"/>
        <v>115876111.93699774</v>
      </c>
      <c r="AJ89" s="97">
        <f t="shared" si="20"/>
        <v>157413861.26636368</v>
      </c>
      <c r="AK89" s="97">
        <f t="shared" si="20"/>
        <v>143978325.98764402</v>
      </c>
    </row>
    <row r="90" spans="23:37" s="121" customFormat="1" outlineLevel="1">
      <c r="X90" s="117"/>
      <c r="Y90" s="117"/>
      <c r="Z90" s="116"/>
      <c r="AA90" s="116"/>
      <c r="AB90" s="116"/>
      <c r="AC90" s="116"/>
      <c r="AD90" s="116"/>
      <c r="AE90" s="116"/>
      <c r="AF90" s="117"/>
      <c r="AG90" s="117"/>
      <c r="AH90" s="117"/>
      <c r="AI90" s="117"/>
      <c r="AJ90" s="117"/>
      <c r="AK90" s="117"/>
    </row>
    <row r="91" spans="23:37" s="121" customFormat="1" ht="14" outlineLevel="1">
      <c r="X91" s="117"/>
      <c r="Y91" s="117"/>
      <c r="Z91" s="116" t="s">
        <v>307</v>
      </c>
      <c r="AA91" s="116"/>
      <c r="AB91" s="116"/>
      <c r="AC91" s="116"/>
      <c r="AD91" s="116"/>
      <c r="AE91" s="116"/>
      <c r="AF91" s="117" t="s">
        <v>228</v>
      </c>
      <c r="AG91" s="117"/>
      <c r="AH91" s="117"/>
      <c r="AI91" s="117"/>
      <c r="AJ91" s="117"/>
      <c r="AK91" s="117"/>
    </row>
    <row r="92" spans="23:37" s="112" customFormat="1" ht="42" outlineLevel="1">
      <c r="X92" s="113"/>
      <c r="Y92" s="116"/>
      <c r="Z92" s="115" t="str">
        <f t="shared" ref="Z92:AK92" si="21">Z78</f>
        <v>Naturrasen, bodennah, 7420 m2</v>
      </c>
      <c r="AA92" s="115" t="str">
        <f t="shared" si="21"/>
        <v>Naturrasen, Dränschichtbauweise, 7420 m2</v>
      </c>
      <c r="AB92" s="115" t="str">
        <f t="shared" si="21"/>
        <v>*Hybridrasen, 7420 m2</v>
      </c>
      <c r="AC92" s="115" t="str">
        <f t="shared" si="21"/>
        <v>Kunststoffrasen, unverfüllt, 7420 m2</v>
      </c>
      <c r="AD92" s="115" t="str">
        <f t="shared" si="21"/>
        <v>Kunststoffrasen, verfüllt, 7420 m2</v>
      </c>
      <c r="AE92" s="115" t="str">
        <f t="shared" si="21"/>
        <v>Kunststoffrasen, verfüllt mit Kork, 7420 m2</v>
      </c>
      <c r="AF92" s="114" t="str">
        <f t="shared" si="21"/>
        <v>Naturrasen, bodennah, 7420 m2</v>
      </c>
      <c r="AG92" s="114" t="str">
        <f t="shared" si="21"/>
        <v>Naturrasen, Dränschichtbauweise, 7420 m2</v>
      </c>
      <c r="AH92" s="114" t="str">
        <f t="shared" si="21"/>
        <v>*Hybridrasen, 7420 m2</v>
      </c>
      <c r="AI92" s="114" t="str">
        <f t="shared" si="21"/>
        <v>Kunststoffrasen, unverfüllt, 7420 m2</v>
      </c>
      <c r="AJ92" s="114" t="str">
        <f t="shared" si="21"/>
        <v>Kunststoffrasen, verfüllt, 7420 m2</v>
      </c>
      <c r="AK92" s="114" t="str">
        <f t="shared" si="21"/>
        <v>Kunststoffrasen, verfüllt mit Kork, 7420 m2</v>
      </c>
    </row>
    <row r="93" spans="23:37" s="112" customFormat="1" outlineLevel="1">
      <c r="X93" s="22" t="s">
        <v>118</v>
      </c>
      <c r="Y93" s="117" t="s">
        <v>221</v>
      </c>
      <c r="Z93" s="103">
        <f t="shared" ref="Z93:Z101" si="22">IF(Z79=0,0,ROUND(Z79,2-INT(LOG(Z79))))</f>
        <v>17400000</v>
      </c>
      <c r="AA93" s="103">
        <f t="shared" ref="AA93:AF93" si="23">IF(AA79=0,0,ROUND(AA79,2-INT(LOG(AA79))))</f>
        <v>29400000</v>
      </c>
      <c r="AB93" s="103">
        <f t="shared" si="23"/>
        <v>34400000</v>
      </c>
      <c r="AC93" s="103">
        <f t="shared" si="23"/>
        <v>58900000</v>
      </c>
      <c r="AD93" s="103">
        <f t="shared" ref="AD93:AD101" si="24">IF(AD79=0,0,ROUND(AD79,2-INT(LOG(AD79))))</f>
        <v>62900000</v>
      </c>
      <c r="AE93" s="103">
        <f t="shared" si="23"/>
        <v>59000000</v>
      </c>
      <c r="AF93" s="97">
        <f t="shared" si="23"/>
        <v>17400000</v>
      </c>
      <c r="AG93" s="97">
        <f t="shared" ref="AG93:AK99" si="25">IF(AG79=0,0,ROUND(AG79,2-INT(LOG(AG79))))</f>
        <v>29400000</v>
      </c>
      <c r="AH93" s="97">
        <f t="shared" si="25"/>
        <v>34400000</v>
      </c>
      <c r="AI93" s="97">
        <f t="shared" si="25"/>
        <v>58900000</v>
      </c>
      <c r="AJ93" s="97">
        <f t="shared" si="25"/>
        <v>62900000</v>
      </c>
      <c r="AK93" s="97">
        <f t="shared" si="25"/>
        <v>59000000</v>
      </c>
    </row>
    <row r="94" spans="23:37" s="112" customFormat="1" outlineLevel="1">
      <c r="X94" s="22" t="s">
        <v>157</v>
      </c>
      <c r="Y94" s="117" t="s">
        <v>157</v>
      </c>
      <c r="Z94" s="103">
        <f t="shared" si="22"/>
        <v>5150000</v>
      </c>
      <c r="AA94" s="103">
        <f t="shared" ref="AA94:AC101" si="26">IF(AA80=0,0,ROUND(AA80,2-INT(LOG(AA80))))</f>
        <v>5150000</v>
      </c>
      <c r="AB94" s="103">
        <f t="shared" si="26"/>
        <v>6100000</v>
      </c>
      <c r="AC94" s="103">
        <f t="shared" si="26"/>
        <v>36700000</v>
      </c>
      <c r="AD94" s="103">
        <f t="shared" si="24"/>
        <v>58400000</v>
      </c>
      <c r="AE94" s="103">
        <f t="shared" ref="AE94:AE101" si="27">IF(AE80=0,0,ROUND(AE80,2-INT(LOG(AE80))))</f>
        <v>58400000</v>
      </c>
      <c r="AF94" s="97">
        <f t="shared" ref="AF94:AF99" si="28">IF(AF80=0,0,ROUND(AF80,2-INT(LOG(AF80))))</f>
        <v>5150000</v>
      </c>
      <c r="AG94" s="97">
        <f t="shared" si="25"/>
        <v>5150000</v>
      </c>
      <c r="AH94" s="97">
        <f t="shared" si="25"/>
        <v>6100000</v>
      </c>
      <c r="AI94" s="97">
        <f t="shared" si="25"/>
        <v>36700000</v>
      </c>
      <c r="AJ94" s="97">
        <f t="shared" si="25"/>
        <v>58400000</v>
      </c>
      <c r="AK94" s="97">
        <f t="shared" si="25"/>
        <v>58400000</v>
      </c>
    </row>
    <row r="95" spans="23:37" s="112" customFormat="1" outlineLevel="1">
      <c r="X95" s="22" t="s">
        <v>215</v>
      </c>
      <c r="Y95" s="117" t="s">
        <v>309</v>
      </c>
      <c r="Z95" s="103">
        <f t="shared" si="22"/>
        <v>9780000</v>
      </c>
      <c r="AA95" s="103">
        <f t="shared" si="26"/>
        <v>9780000</v>
      </c>
      <c r="AB95" s="103">
        <f t="shared" si="26"/>
        <v>9780000</v>
      </c>
      <c r="AC95" s="103">
        <f t="shared" si="26"/>
        <v>0</v>
      </c>
      <c r="AD95" s="103">
        <f t="shared" si="24"/>
        <v>0</v>
      </c>
      <c r="AE95" s="103">
        <f t="shared" si="27"/>
        <v>0</v>
      </c>
      <c r="AF95" s="97">
        <f t="shared" si="28"/>
        <v>9780000</v>
      </c>
      <c r="AG95" s="97">
        <f t="shared" si="25"/>
        <v>9780000</v>
      </c>
      <c r="AH95" s="97">
        <f t="shared" si="25"/>
        <v>9780000</v>
      </c>
      <c r="AI95" s="97">
        <f t="shared" si="25"/>
        <v>0</v>
      </c>
      <c r="AJ95" s="97">
        <f t="shared" si="25"/>
        <v>0</v>
      </c>
      <c r="AK95" s="97">
        <f t="shared" si="25"/>
        <v>0</v>
      </c>
    </row>
    <row r="96" spans="23:37" s="112" customFormat="1" outlineLevel="1">
      <c r="X96" s="22" t="s">
        <v>217</v>
      </c>
      <c r="Y96" s="117" t="s">
        <v>226</v>
      </c>
      <c r="Z96" s="103">
        <f t="shared" si="22"/>
        <v>9150000</v>
      </c>
      <c r="AA96" s="103">
        <f t="shared" si="26"/>
        <v>9150000</v>
      </c>
      <c r="AB96" s="103">
        <f t="shared" si="26"/>
        <v>9150000</v>
      </c>
      <c r="AC96" s="103">
        <f t="shared" si="26"/>
        <v>0</v>
      </c>
      <c r="AD96" s="103">
        <f t="shared" si="24"/>
        <v>0</v>
      </c>
      <c r="AE96" s="103">
        <f t="shared" si="27"/>
        <v>0</v>
      </c>
      <c r="AF96" s="97">
        <f t="shared" si="28"/>
        <v>9150000</v>
      </c>
      <c r="AG96" s="97">
        <f t="shared" si="25"/>
        <v>9150000</v>
      </c>
      <c r="AH96" s="97">
        <f t="shared" si="25"/>
        <v>9150000</v>
      </c>
      <c r="AI96" s="97">
        <f t="shared" si="25"/>
        <v>0</v>
      </c>
      <c r="AJ96" s="97">
        <f t="shared" si="25"/>
        <v>0</v>
      </c>
      <c r="AK96" s="97">
        <f t="shared" si="25"/>
        <v>0</v>
      </c>
    </row>
    <row r="97" spans="6:37" s="112" customFormat="1" outlineLevel="1">
      <c r="X97" s="22" t="s">
        <v>216</v>
      </c>
      <c r="Y97" s="117" t="s">
        <v>227</v>
      </c>
      <c r="Z97" s="103">
        <f t="shared" si="22"/>
        <v>3680000</v>
      </c>
      <c r="AA97" s="103">
        <f t="shared" si="26"/>
        <v>3680000</v>
      </c>
      <c r="AB97" s="103">
        <f t="shared" si="26"/>
        <v>3680000</v>
      </c>
      <c r="AC97" s="103">
        <f t="shared" si="26"/>
        <v>0</v>
      </c>
      <c r="AD97" s="103">
        <f t="shared" si="24"/>
        <v>0</v>
      </c>
      <c r="AE97" s="103">
        <f t="shared" si="27"/>
        <v>0</v>
      </c>
      <c r="AF97" s="97">
        <f t="shared" si="28"/>
        <v>3680000</v>
      </c>
      <c r="AG97" s="97">
        <f t="shared" si="25"/>
        <v>3680000</v>
      </c>
      <c r="AH97" s="97">
        <f t="shared" si="25"/>
        <v>3680000</v>
      </c>
      <c r="AI97" s="97">
        <f t="shared" si="25"/>
        <v>0</v>
      </c>
      <c r="AJ97" s="97">
        <f t="shared" si="25"/>
        <v>0</v>
      </c>
      <c r="AK97" s="97">
        <f t="shared" si="25"/>
        <v>0</v>
      </c>
    </row>
    <row r="98" spans="6:37" s="112" customFormat="1" outlineLevel="1">
      <c r="X98" s="22" t="s">
        <v>218</v>
      </c>
      <c r="Y98" s="117" t="s">
        <v>223</v>
      </c>
      <c r="Z98" s="103">
        <f t="shared" si="22"/>
        <v>13800000</v>
      </c>
      <c r="AA98" s="103">
        <f t="shared" si="26"/>
        <v>13800000</v>
      </c>
      <c r="AB98" s="103">
        <f t="shared" si="26"/>
        <v>13800000</v>
      </c>
      <c r="AC98" s="103">
        <f t="shared" si="26"/>
        <v>835000</v>
      </c>
      <c r="AD98" s="103">
        <f t="shared" si="24"/>
        <v>835000</v>
      </c>
      <c r="AE98" s="103">
        <f t="shared" si="27"/>
        <v>835000</v>
      </c>
      <c r="AF98" s="97">
        <f t="shared" si="28"/>
        <v>13800000</v>
      </c>
      <c r="AG98" s="97">
        <f t="shared" si="25"/>
        <v>13800000</v>
      </c>
      <c r="AH98" s="97">
        <f t="shared" si="25"/>
        <v>13800000</v>
      </c>
      <c r="AI98" s="97">
        <f t="shared" si="25"/>
        <v>835000</v>
      </c>
      <c r="AJ98" s="97">
        <f t="shared" si="25"/>
        <v>835000</v>
      </c>
      <c r="AK98" s="97">
        <f t="shared" si="25"/>
        <v>835000</v>
      </c>
    </row>
    <row r="99" spans="6:37" s="112" customFormat="1" outlineLevel="1">
      <c r="X99" s="22" t="s">
        <v>220</v>
      </c>
      <c r="Y99" s="117" t="s">
        <v>222</v>
      </c>
      <c r="Z99" s="103">
        <f t="shared" si="22"/>
        <v>0</v>
      </c>
      <c r="AA99" s="103">
        <f t="shared" si="26"/>
        <v>0</v>
      </c>
      <c r="AB99" s="103">
        <f t="shared" si="26"/>
        <v>0</v>
      </c>
      <c r="AC99" s="103">
        <f t="shared" si="26"/>
        <v>0</v>
      </c>
      <c r="AD99" s="103">
        <f t="shared" si="24"/>
        <v>11500000</v>
      </c>
      <c r="AE99" s="103">
        <f t="shared" si="27"/>
        <v>2010000</v>
      </c>
      <c r="AF99" s="97">
        <f t="shared" si="28"/>
        <v>0</v>
      </c>
      <c r="AG99" s="97">
        <f t="shared" si="25"/>
        <v>0</v>
      </c>
      <c r="AH99" s="97">
        <f t="shared" si="25"/>
        <v>0</v>
      </c>
      <c r="AI99" s="97">
        <f t="shared" si="25"/>
        <v>0</v>
      </c>
      <c r="AJ99" s="97">
        <f t="shared" si="25"/>
        <v>11500000</v>
      </c>
      <c r="AK99" s="97">
        <f t="shared" si="25"/>
        <v>2010000</v>
      </c>
    </row>
    <row r="100" spans="6:37" s="112" customFormat="1" outlineLevel="1">
      <c r="X100" s="22" t="s">
        <v>219</v>
      </c>
      <c r="Y100" s="117" t="s">
        <v>224</v>
      </c>
      <c r="Z100" s="103">
        <f t="shared" si="22"/>
        <v>611000</v>
      </c>
      <c r="AA100" s="103">
        <f t="shared" si="26"/>
        <v>3410000</v>
      </c>
      <c r="AB100" s="103">
        <f t="shared" si="26"/>
        <v>5540000</v>
      </c>
      <c r="AC100" s="103">
        <f t="shared" si="26"/>
        <v>19500000</v>
      </c>
      <c r="AD100" s="103">
        <f t="shared" si="24"/>
        <v>23700000</v>
      </c>
      <c r="AE100" s="103">
        <f t="shared" si="27"/>
        <v>23700000</v>
      </c>
      <c r="AF100" s="97">
        <f t="shared" ref="AF100:AJ101" si="29">IF(AF86=0,0,ROUND(AF86,2-INT(LOG(AF86))))</f>
        <v>611000</v>
      </c>
      <c r="AG100" s="97">
        <f t="shared" si="29"/>
        <v>3410000</v>
      </c>
      <c r="AH100" s="97">
        <f t="shared" si="29"/>
        <v>5540000</v>
      </c>
      <c r="AI100" s="97">
        <f t="shared" si="29"/>
        <v>19500000</v>
      </c>
      <c r="AJ100" s="97">
        <f t="shared" si="29"/>
        <v>23700000</v>
      </c>
      <c r="AK100" s="97">
        <f>IF(AK86=0,0,ROUND(AK86,2-INT(LOG(AK86))))</f>
        <v>23700000</v>
      </c>
    </row>
    <row r="101" spans="6:37" s="112" customFormat="1" outlineLevel="1">
      <c r="X101" s="22" t="s">
        <v>438</v>
      </c>
      <c r="Y101" s="117" t="s">
        <v>439</v>
      </c>
      <c r="Z101" s="103">
        <f t="shared" si="22"/>
        <v>0</v>
      </c>
      <c r="AA101" s="103">
        <f t="shared" si="26"/>
        <v>0</v>
      </c>
      <c r="AB101" s="103">
        <f t="shared" si="26"/>
        <v>0</v>
      </c>
      <c r="AC101" s="103">
        <f t="shared" si="26"/>
        <v>20200000</v>
      </c>
      <c r="AD101" s="103">
        <f t="shared" si="24"/>
        <v>33000000</v>
      </c>
      <c r="AE101" s="103">
        <f t="shared" si="27"/>
        <v>3960000</v>
      </c>
      <c r="AF101" s="97">
        <f t="shared" si="29"/>
        <v>0</v>
      </c>
      <c r="AG101" s="97">
        <f t="shared" si="29"/>
        <v>0</v>
      </c>
      <c r="AH101" s="97">
        <f t="shared" si="29"/>
        <v>0</v>
      </c>
      <c r="AI101" s="97">
        <f t="shared" si="29"/>
        <v>20200000</v>
      </c>
      <c r="AJ101" s="97">
        <f t="shared" si="29"/>
        <v>33000000</v>
      </c>
      <c r="AK101" s="97">
        <f>IF(AK87=0,0,ROUND(AK87,2-INT(LOG(AK87))))</f>
        <v>3960000</v>
      </c>
    </row>
    <row r="102" spans="6:37" outlineLevel="1">
      <c r="W102" s="22"/>
      <c r="X102" s="22" t="s">
        <v>9</v>
      </c>
      <c r="Y102" s="117"/>
      <c r="Z102" s="103">
        <f>SUM(Z93:Z101)</f>
        <v>59571000</v>
      </c>
      <c r="AA102" s="103">
        <f t="shared" ref="AA102:AK102" si="30">SUM(AA93:AA101)</f>
        <v>74370000</v>
      </c>
      <c r="AB102" s="103">
        <f t="shared" si="30"/>
        <v>82450000</v>
      </c>
      <c r="AC102" s="103">
        <f t="shared" si="30"/>
        <v>136135000</v>
      </c>
      <c r="AD102" s="103">
        <f t="shared" si="30"/>
        <v>190335000</v>
      </c>
      <c r="AE102" s="103">
        <f t="shared" si="30"/>
        <v>147905000</v>
      </c>
      <c r="AF102" s="97">
        <f t="shared" si="30"/>
        <v>59571000</v>
      </c>
      <c r="AG102" s="97">
        <f t="shared" si="30"/>
        <v>74370000</v>
      </c>
      <c r="AH102" s="97">
        <f t="shared" si="30"/>
        <v>82450000</v>
      </c>
      <c r="AI102" s="97">
        <f t="shared" si="30"/>
        <v>136135000</v>
      </c>
      <c r="AJ102" s="97">
        <f t="shared" si="30"/>
        <v>190335000</v>
      </c>
      <c r="AK102" s="97">
        <f t="shared" si="30"/>
        <v>147905000</v>
      </c>
    </row>
    <row r="103" spans="6:37" outlineLevel="1">
      <c r="W103" s="22"/>
      <c r="X103" s="22"/>
      <c r="Y103" s="22" t="s">
        <v>229</v>
      </c>
      <c r="Z103" s="115">
        <f t="shared" ref="Z103:AE103" si="31">P68</f>
        <v>500</v>
      </c>
      <c r="AA103" s="115">
        <f t="shared" si="31"/>
        <v>500</v>
      </c>
      <c r="AB103" s="115">
        <f t="shared" si="31"/>
        <v>0</v>
      </c>
      <c r="AC103" s="115">
        <f t="shared" si="31"/>
        <v>500</v>
      </c>
      <c r="AD103" s="115">
        <f t="shared" si="31"/>
        <v>500</v>
      </c>
      <c r="AE103" s="115">
        <f t="shared" si="31"/>
        <v>500</v>
      </c>
      <c r="AF103" s="98">
        <f>J68</f>
        <v>480</v>
      </c>
      <c r="AG103" s="98">
        <f>K68</f>
        <v>800</v>
      </c>
      <c r="AH103" s="98">
        <f>L68</f>
        <v>1000</v>
      </c>
      <c r="AI103" s="98">
        <f>M68</f>
        <v>1600</v>
      </c>
      <c r="AJ103" s="98">
        <f>O68</f>
        <v>1600</v>
      </c>
      <c r="AK103" s="98">
        <v>1600</v>
      </c>
    </row>
    <row r="104" spans="6:37" s="121" customFormat="1" outlineLevel="1">
      <c r="F104" s="122"/>
      <c r="G104" s="122"/>
      <c r="V104" s="117"/>
      <c r="W104" s="117"/>
      <c r="X104" s="117"/>
      <c r="Y104" s="117"/>
      <c r="Z104" s="116"/>
      <c r="AA104" s="116"/>
      <c r="AB104" s="116"/>
      <c r="AC104" s="116"/>
      <c r="AD104" s="116"/>
      <c r="AE104" s="116"/>
      <c r="AF104" s="117"/>
      <c r="AG104" s="117"/>
      <c r="AH104" s="117"/>
      <c r="AI104" s="117"/>
      <c r="AJ104" s="117"/>
      <c r="AK104" s="117"/>
    </row>
    <row r="105" spans="6:37" s="121" customFormat="1" ht="14" outlineLevel="1">
      <c r="F105" s="122"/>
      <c r="G105" s="122"/>
      <c r="V105" s="117"/>
      <c r="W105" s="117"/>
      <c r="X105" s="117"/>
      <c r="Y105" s="117"/>
      <c r="Z105" s="116" t="s">
        <v>307</v>
      </c>
      <c r="AA105" s="116"/>
      <c r="AB105" s="116"/>
      <c r="AC105" s="116"/>
      <c r="AD105" s="116"/>
      <c r="AE105" s="116"/>
      <c r="AF105" s="117" t="s">
        <v>228</v>
      </c>
      <c r="AG105" s="117"/>
      <c r="AH105" s="117"/>
      <c r="AI105" s="117"/>
      <c r="AJ105" s="117"/>
      <c r="AK105" s="117"/>
    </row>
    <row r="106" spans="6:37" s="112" customFormat="1" ht="42" outlineLevel="1">
      <c r="F106" s="123"/>
      <c r="G106" s="123"/>
      <c r="V106" s="113"/>
      <c r="W106" s="116"/>
      <c r="X106" s="116"/>
      <c r="Y106" s="116"/>
      <c r="Z106" s="115" t="str">
        <f t="shared" ref="Z106:AK106" si="32">Z92&amp;", "&amp;Z103&amp;" h"</f>
        <v>Naturrasen, bodennah, 7420 m2, 500 h</v>
      </c>
      <c r="AA106" s="115" t="str">
        <f t="shared" si="32"/>
        <v>Naturrasen, Dränschichtbauweise, 7420 m2, 500 h</v>
      </c>
      <c r="AB106" s="115" t="str">
        <f t="shared" si="32"/>
        <v>*Hybridrasen, 7420 m2, 0 h</v>
      </c>
      <c r="AC106" s="115" t="str">
        <f t="shared" si="32"/>
        <v>Kunststoffrasen, unverfüllt, 7420 m2, 500 h</v>
      </c>
      <c r="AD106" s="115" t="str">
        <f t="shared" si="32"/>
        <v>Kunststoffrasen, verfüllt, 7420 m2, 500 h</v>
      </c>
      <c r="AE106" s="115" t="str">
        <f t="shared" si="32"/>
        <v>Kunststoffrasen, verfüllt mit Kork, 7420 m2, 500 h</v>
      </c>
      <c r="AF106" s="114" t="str">
        <f t="shared" si="32"/>
        <v>Naturrasen, bodennah, 7420 m2, 480 h</v>
      </c>
      <c r="AG106" s="114" t="str">
        <f t="shared" si="32"/>
        <v>Naturrasen, Dränschichtbauweise, 7420 m2, 800 h</v>
      </c>
      <c r="AH106" s="114" t="str">
        <f t="shared" si="32"/>
        <v>*Hybridrasen, 7420 m2, 1000 h</v>
      </c>
      <c r="AI106" s="114" t="str">
        <f t="shared" si="32"/>
        <v>Kunststoffrasen, unverfüllt, 7420 m2, 1600 h</v>
      </c>
      <c r="AJ106" s="114" t="str">
        <f t="shared" si="32"/>
        <v>Kunststoffrasen, verfüllt, 7420 m2, 1600 h</v>
      </c>
      <c r="AK106" s="114" t="str">
        <f t="shared" si="32"/>
        <v>Kunststoffrasen, verfüllt mit Kork, 7420 m2, 1600 h</v>
      </c>
    </row>
    <row r="107" spans="6:37" outlineLevel="1">
      <c r="W107" s="116"/>
      <c r="X107" s="117"/>
      <c r="Y107" s="117" t="s">
        <v>221</v>
      </c>
      <c r="Z107" s="99">
        <f t="shared" ref="Z107:Z113" si="33">IF(Z79=0,0,ROUND(Z93/Z$103,2-INT(LOG(Z93/Z$103))))</f>
        <v>34800</v>
      </c>
      <c r="AA107" s="99">
        <f t="shared" ref="AA107:AF107" si="34">IF(AA79=0,0,ROUND(AA93/AA$103,2-INT(LOG(AA93/AA$103))))</f>
        <v>58800</v>
      </c>
      <c r="AB107" s="99" t="e">
        <f t="shared" si="34"/>
        <v>#DIV/0!</v>
      </c>
      <c r="AC107" s="99">
        <f t="shared" si="34"/>
        <v>118000</v>
      </c>
      <c r="AD107" s="99">
        <f t="shared" ref="AD107:AD116" si="35">IF(AD79=0,0,ROUND(AD93/AD$103,2-INT(LOG(AD93/AD$103))))</f>
        <v>126000</v>
      </c>
      <c r="AE107" s="99">
        <f t="shared" ref="AE107:AE113" si="36">IF(AE79=0,0,ROUND(AE93/AE$103,2-INT(LOG(AE93/AE$103))))</f>
        <v>118000</v>
      </c>
      <c r="AF107" s="93">
        <f t="shared" si="34"/>
        <v>36300</v>
      </c>
      <c r="AG107" s="93">
        <f t="shared" ref="AG107:AK113" si="37">IF(AG79=0,0,ROUND(AG93/AG$103,2-INT(LOG(AG93/AG$103))))</f>
        <v>36800</v>
      </c>
      <c r="AH107" s="93">
        <f t="shared" si="37"/>
        <v>34400</v>
      </c>
      <c r="AI107" s="93">
        <f t="shared" si="37"/>
        <v>36800</v>
      </c>
      <c r="AJ107" s="93">
        <f t="shared" si="37"/>
        <v>39300</v>
      </c>
      <c r="AK107" s="93">
        <f t="shared" si="37"/>
        <v>36900</v>
      </c>
    </row>
    <row r="108" spans="6:37" outlineLevel="1">
      <c r="W108" s="116"/>
      <c r="X108" s="117"/>
      <c r="Y108" s="117" t="s">
        <v>157</v>
      </c>
      <c r="Z108" s="99">
        <f t="shared" si="33"/>
        <v>10300</v>
      </c>
      <c r="AA108" s="99">
        <f t="shared" ref="AA108:AC113" si="38">IF(AA80=0,0,ROUND(AA94/AA$103,2-INT(LOG(AA94/AA$103))))</f>
        <v>10300</v>
      </c>
      <c r="AB108" s="99" t="e">
        <f t="shared" si="38"/>
        <v>#DIV/0!</v>
      </c>
      <c r="AC108" s="99">
        <f t="shared" si="38"/>
        <v>73400</v>
      </c>
      <c r="AD108" s="99">
        <f t="shared" si="35"/>
        <v>117000</v>
      </c>
      <c r="AE108" s="99">
        <f t="shared" si="36"/>
        <v>117000</v>
      </c>
      <c r="AF108" s="93">
        <f t="shared" ref="AF108:AF113" si="39">IF(AF80=0,0,ROUND(AF94/AF$103,2-INT(LOG(AF94/AF$103))))</f>
        <v>10700</v>
      </c>
      <c r="AG108" s="93">
        <f t="shared" si="37"/>
        <v>6440</v>
      </c>
      <c r="AH108" s="93">
        <f t="shared" si="37"/>
        <v>6100</v>
      </c>
      <c r="AI108" s="93">
        <f t="shared" si="37"/>
        <v>22900</v>
      </c>
      <c r="AJ108" s="93">
        <f t="shared" si="37"/>
        <v>36500</v>
      </c>
      <c r="AK108" s="93">
        <f t="shared" si="37"/>
        <v>36500</v>
      </c>
    </row>
    <row r="109" spans="6:37" outlineLevel="1">
      <c r="W109" s="116"/>
      <c r="X109" s="117"/>
      <c r="Y109" s="117" t="s">
        <v>309</v>
      </c>
      <c r="Z109" s="99">
        <f t="shared" si="33"/>
        <v>19600</v>
      </c>
      <c r="AA109" s="99">
        <f t="shared" si="38"/>
        <v>19600</v>
      </c>
      <c r="AB109" s="99" t="e">
        <f t="shared" si="38"/>
        <v>#DIV/0!</v>
      </c>
      <c r="AC109" s="99">
        <f t="shared" si="38"/>
        <v>0</v>
      </c>
      <c r="AD109" s="99">
        <f t="shared" si="35"/>
        <v>0</v>
      </c>
      <c r="AE109" s="99">
        <f t="shared" si="36"/>
        <v>0</v>
      </c>
      <c r="AF109" s="93">
        <f t="shared" si="39"/>
        <v>20400</v>
      </c>
      <c r="AG109" s="93">
        <f t="shared" si="37"/>
        <v>12200</v>
      </c>
      <c r="AH109" s="93">
        <f t="shared" si="37"/>
        <v>9780</v>
      </c>
      <c r="AI109" s="93">
        <f t="shared" si="37"/>
        <v>0</v>
      </c>
      <c r="AJ109" s="93">
        <f t="shared" si="37"/>
        <v>0</v>
      </c>
      <c r="AK109" s="93">
        <f t="shared" si="37"/>
        <v>0</v>
      </c>
    </row>
    <row r="110" spans="6:37" outlineLevel="1">
      <c r="W110" s="116"/>
      <c r="X110" s="117"/>
      <c r="Y110" s="117" t="s">
        <v>226</v>
      </c>
      <c r="Z110" s="99">
        <f t="shared" si="33"/>
        <v>18300</v>
      </c>
      <c r="AA110" s="99">
        <f t="shared" si="38"/>
        <v>18300</v>
      </c>
      <c r="AB110" s="99" t="e">
        <f t="shared" si="38"/>
        <v>#DIV/0!</v>
      </c>
      <c r="AC110" s="99">
        <f t="shared" si="38"/>
        <v>0</v>
      </c>
      <c r="AD110" s="99">
        <f t="shared" si="35"/>
        <v>0</v>
      </c>
      <c r="AE110" s="99">
        <f t="shared" si="36"/>
        <v>0</v>
      </c>
      <c r="AF110" s="93">
        <f t="shared" si="39"/>
        <v>19100</v>
      </c>
      <c r="AG110" s="93">
        <f t="shared" si="37"/>
        <v>11400</v>
      </c>
      <c r="AH110" s="93">
        <f t="shared" si="37"/>
        <v>9150</v>
      </c>
      <c r="AI110" s="93">
        <f t="shared" si="37"/>
        <v>0</v>
      </c>
      <c r="AJ110" s="93">
        <f t="shared" si="37"/>
        <v>0</v>
      </c>
      <c r="AK110" s="93">
        <f t="shared" si="37"/>
        <v>0</v>
      </c>
    </row>
    <row r="111" spans="6:37" outlineLevel="1">
      <c r="W111" s="116"/>
      <c r="X111" s="117"/>
      <c r="Y111" s="117" t="s">
        <v>227</v>
      </c>
      <c r="Z111" s="99">
        <f t="shared" si="33"/>
        <v>7360</v>
      </c>
      <c r="AA111" s="99">
        <f t="shared" si="38"/>
        <v>7360</v>
      </c>
      <c r="AB111" s="99" t="e">
        <f t="shared" si="38"/>
        <v>#DIV/0!</v>
      </c>
      <c r="AC111" s="99">
        <f t="shared" si="38"/>
        <v>0</v>
      </c>
      <c r="AD111" s="99">
        <f t="shared" si="35"/>
        <v>0</v>
      </c>
      <c r="AE111" s="99">
        <f t="shared" si="36"/>
        <v>0</v>
      </c>
      <c r="AF111" s="93">
        <f t="shared" si="39"/>
        <v>7670</v>
      </c>
      <c r="AG111" s="93">
        <f t="shared" si="37"/>
        <v>4600</v>
      </c>
      <c r="AH111" s="93">
        <f t="shared" si="37"/>
        <v>3680</v>
      </c>
      <c r="AI111" s="93">
        <f t="shared" si="37"/>
        <v>0</v>
      </c>
      <c r="AJ111" s="93">
        <f t="shared" si="37"/>
        <v>0</v>
      </c>
      <c r="AK111" s="93">
        <f t="shared" si="37"/>
        <v>0</v>
      </c>
    </row>
    <row r="112" spans="6:37" outlineLevel="1">
      <c r="W112" s="116"/>
      <c r="X112" s="117"/>
      <c r="Y112" s="117" t="s">
        <v>223</v>
      </c>
      <c r="Z112" s="99">
        <f t="shared" si="33"/>
        <v>27600</v>
      </c>
      <c r="AA112" s="99">
        <f t="shared" si="38"/>
        <v>27600</v>
      </c>
      <c r="AB112" s="99" t="e">
        <f t="shared" si="38"/>
        <v>#DIV/0!</v>
      </c>
      <c r="AC112" s="99">
        <f t="shared" si="38"/>
        <v>1670</v>
      </c>
      <c r="AD112" s="99">
        <f t="shared" si="35"/>
        <v>1670</v>
      </c>
      <c r="AE112" s="99">
        <f t="shared" si="36"/>
        <v>1670</v>
      </c>
      <c r="AF112" s="93">
        <f t="shared" si="39"/>
        <v>28800</v>
      </c>
      <c r="AG112" s="93">
        <f t="shared" si="37"/>
        <v>17300</v>
      </c>
      <c r="AH112" s="93">
        <f t="shared" si="37"/>
        <v>13800</v>
      </c>
      <c r="AI112" s="93">
        <f t="shared" si="37"/>
        <v>522</v>
      </c>
      <c r="AJ112" s="93">
        <f t="shared" si="37"/>
        <v>522</v>
      </c>
      <c r="AK112" s="93">
        <f t="shared" si="37"/>
        <v>522</v>
      </c>
    </row>
    <row r="113" spans="23:37" outlineLevel="1">
      <c r="W113" s="116"/>
      <c r="X113" s="117"/>
      <c r="Y113" s="117" t="s">
        <v>222</v>
      </c>
      <c r="Z113" s="99">
        <f t="shared" si="33"/>
        <v>0</v>
      </c>
      <c r="AA113" s="99">
        <f t="shared" si="38"/>
        <v>0</v>
      </c>
      <c r="AB113" s="99">
        <f t="shared" si="38"/>
        <v>0</v>
      </c>
      <c r="AC113" s="99">
        <f t="shared" si="38"/>
        <v>0</v>
      </c>
      <c r="AD113" s="99">
        <f t="shared" si="35"/>
        <v>23000</v>
      </c>
      <c r="AE113" s="99">
        <f t="shared" si="36"/>
        <v>4020</v>
      </c>
      <c r="AF113" s="93">
        <f t="shared" si="39"/>
        <v>0</v>
      </c>
      <c r="AG113" s="93">
        <f t="shared" si="37"/>
        <v>0</v>
      </c>
      <c r="AH113" s="93">
        <f t="shared" si="37"/>
        <v>0</v>
      </c>
      <c r="AI113" s="93">
        <f t="shared" si="37"/>
        <v>0</v>
      </c>
      <c r="AJ113" s="93">
        <f t="shared" si="37"/>
        <v>7190</v>
      </c>
      <c r="AK113" s="93">
        <f t="shared" si="37"/>
        <v>1260</v>
      </c>
    </row>
    <row r="114" spans="23:37" outlineLevel="1">
      <c r="W114" s="116"/>
      <c r="X114" s="117"/>
      <c r="Y114" s="117" t="s">
        <v>224</v>
      </c>
      <c r="Z114" s="99">
        <f t="shared" ref="Z114:AC116" si="40">IF(Z86=0,0,ROUND(Z100/Z$103,2-INT(LOG(Z100/Z$103))))</f>
        <v>1220</v>
      </c>
      <c r="AA114" s="99">
        <f t="shared" si="40"/>
        <v>6820</v>
      </c>
      <c r="AB114" s="99" t="e">
        <f t="shared" si="40"/>
        <v>#DIV/0!</v>
      </c>
      <c r="AC114" s="99">
        <f t="shared" si="40"/>
        <v>39000</v>
      </c>
      <c r="AD114" s="99">
        <f t="shared" si="35"/>
        <v>47400</v>
      </c>
      <c r="AE114" s="99">
        <f>IF(AE86=0,0,ROUND(AE100/AE$103,2-INT(LOG(AE100/AE$103))))</f>
        <v>47400</v>
      </c>
      <c r="AF114" s="93">
        <f t="shared" ref="AF114:AJ115" si="41">IF(AF86=0,0,ROUND(AF100/AF$103,2-INT(LOG(AF100/AF$103))))</f>
        <v>1270</v>
      </c>
      <c r="AG114" s="93">
        <f t="shared" si="41"/>
        <v>4260</v>
      </c>
      <c r="AH114" s="93">
        <f t="shared" si="41"/>
        <v>5540</v>
      </c>
      <c r="AI114" s="93">
        <f t="shared" si="41"/>
        <v>12200</v>
      </c>
      <c r="AJ114" s="93">
        <f t="shared" si="41"/>
        <v>14800</v>
      </c>
      <c r="AK114" s="93">
        <f>IF(AK86=0,0,ROUND(AK100/AK$103,2-INT(LOG(AK100/AK$103))))</f>
        <v>14800</v>
      </c>
    </row>
    <row r="115" spans="23:37" outlineLevel="1">
      <c r="W115" s="116"/>
      <c r="X115" s="117"/>
      <c r="Y115" s="117" t="s">
        <v>439</v>
      </c>
      <c r="Z115" s="99">
        <f t="shared" si="40"/>
        <v>0</v>
      </c>
      <c r="AA115" s="99">
        <f t="shared" si="40"/>
        <v>0</v>
      </c>
      <c r="AB115" s="99">
        <f t="shared" si="40"/>
        <v>0</v>
      </c>
      <c r="AC115" s="99">
        <f t="shared" si="40"/>
        <v>40400</v>
      </c>
      <c r="AD115" s="99">
        <f t="shared" si="35"/>
        <v>66000</v>
      </c>
      <c r="AE115" s="99">
        <f>IF(AE87=0,0,ROUND(AE101/AE$103,2-INT(LOG(AE101/AE$103))))</f>
        <v>7920</v>
      </c>
      <c r="AF115" s="93">
        <f t="shared" si="41"/>
        <v>0</v>
      </c>
      <c r="AG115" s="93">
        <f t="shared" si="41"/>
        <v>0</v>
      </c>
      <c r="AH115" s="93">
        <f t="shared" si="41"/>
        <v>0</v>
      </c>
      <c r="AI115" s="93">
        <f t="shared" si="41"/>
        <v>12600</v>
      </c>
      <c r="AJ115" s="93">
        <f t="shared" si="41"/>
        <v>20600</v>
      </c>
      <c r="AK115" s="93">
        <f>IF(AK87=0,0,ROUND(AK101/AK$103,2-INT(LOG(AK101/AK$103))))</f>
        <v>2480</v>
      </c>
    </row>
    <row r="116" spans="23:37" outlineLevel="1">
      <c r="W116" s="117"/>
      <c r="X116" s="117"/>
      <c r="Y116" s="117" t="s">
        <v>9</v>
      </c>
      <c r="Z116" s="99">
        <f t="shared" si="40"/>
        <v>119000</v>
      </c>
      <c r="AA116" s="99">
        <f t="shared" si="40"/>
        <v>149000</v>
      </c>
      <c r="AB116" s="99" t="e">
        <f t="shared" si="40"/>
        <v>#DIV/0!</v>
      </c>
      <c r="AC116" s="99">
        <f t="shared" si="40"/>
        <v>272000</v>
      </c>
      <c r="AD116" s="99">
        <f t="shared" si="35"/>
        <v>381000</v>
      </c>
      <c r="AE116" s="99">
        <f>IF(AE88=0,0,ROUND(AE102/AE$103,2-INT(LOG(AE102/AE$103))))</f>
        <v>296000</v>
      </c>
      <c r="AF116" s="93">
        <f>IF(AF88=0,0,ROUND(AF102/AF$103,2-INT(LOG(AF102/AF$103))))</f>
        <v>124000</v>
      </c>
      <c r="AG116" s="93">
        <f>IF(AG88=0,0,ROUND(AG102/AG$103,2-INT(LOG(AG102/AG$103))))</f>
        <v>93000</v>
      </c>
      <c r="AH116" s="93">
        <f>IF(AH88=0,0,ROUND(AH102/AH$103,2-INT(LOG(AH102/AH$103))))</f>
        <v>82500</v>
      </c>
      <c r="AI116" s="93">
        <f>IF(AI88=0,0,ROUND(AI102/AI$103,2-INT(LOG(AI102/AI$103))))</f>
        <v>85100</v>
      </c>
      <c r="AJ116" s="93">
        <f>IF(AJ88=0,0,ROUND(AJ102/AJ$103,2-INT(LOG(AJ102/AJ$103))))</f>
        <v>119000</v>
      </c>
      <c r="AK116" s="93">
        <f>IF(AK88=0,0,ROUND(AK102/AK$103,2-INT(LOG(AK102/AK$103))))</f>
        <v>92400</v>
      </c>
    </row>
    <row r="117" spans="23:37" outlineLevel="1">
      <c r="W117" s="117"/>
      <c r="X117" s="117"/>
      <c r="Y117" s="117"/>
      <c r="Z117" s="103"/>
      <c r="AA117" s="103"/>
      <c r="AB117" s="103"/>
      <c r="AC117" s="103"/>
      <c r="AD117" s="103"/>
      <c r="AE117" s="103"/>
      <c r="AF117" s="98"/>
      <c r="AG117" s="98"/>
      <c r="AH117" s="98"/>
      <c r="AI117" s="98"/>
      <c r="AJ117" s="98"/>
      <c r="AK117" s="98"/>
    </row>
    <row r="118" spans="23:37" outlineLevel="1">
      <c r="W118" s="22"/>
      <c r="X118" s="22"/>
      <c r="Y118" s="22"/>
      <c r="Z118" s="104"/>
      <c r="AA118" s="104"/>
      <c r="AB118" s="104"/>
      <c r="AC118" s="104"/>
      <c r="AD118" s="104"/>
      <c r="AE118" s="104"/>
      <c r="AF118" s="98"/>
      <c r="AG118" s="98"/>
      <c r="AH118" s="98"/>
      <c r="AI118" s="98"/>
      <c r="AJ118" s="98"/>
      <c r="AK118" s="98"/>
    </row>
    <row r="119" spans="23:37" outlineLevel="1">
      <c r="W119" s="22"/>
      <c r="X119" s="22"/>
      <c r="Z119"/>
      <c r="AA119"/>
      <c r="AB119"/>
      <c r="AC119"/>
      <c r="AD119"/>
      <c r="AE119"/>
      <c r="AF119" s="98"/>
      <c r="AG119" s="98"/>
      <c r="AH119" s="98"/>
      <c r="AI119" s="98"/>
      <c r="AJ119" s="98"/>
      <c r="AK119" s="98"/>
    </row>
    <row r="120" spans="23:37" outlineLevel="1">
      <c r="W120" s="22"/>
      <c r="X120" s="22"/>
      <c r="Y120" s="22"/>
      <c r="Z120" s="104"/>
      <c r="AA120" s="104"/>
      <c r="AB120" s="104"/>
      <c r="AC120" s="104"/>
      <c r="AD120" s="104"/>
      <c r="AE120" s="104"/>
      <c r="AF120" s="98"/>
      <c r="AG120" s="98"/>
      <c r="AH120" s="98"/>
      <c r="AI120" s="98"/>
      <c r="AJ120" s="98"/>
      <c r="AK120" s="98"/>
    </row>
    <row r="121" spans="23:37" outlineLevel="1">
      <c r="W121" s="22"/>
      <c r="X121" s="22"/>
      <c r="Y121" s="22"/>
      <c r="Z121" s="104"/>
      <c r="AA121" s="104"/>
      <c r="AB121" s="104"/>
      <c r="AC121" s="104"/>
      <c r="AD121" s="104"/>
      <c r="AE121" s="104"/>
      <c r="AF121" s="98"/>
      <c r="AG121" s="98"/>
      <c r="AH121" s="98"/>
      <c r="AI121" s="98"/>
      <c r="AJ121" s="98"/>
      <c r="AK121" s="98"/>
    </row>
    <row r="122" spans="23:37" outlineLevel="1">
      <c r="W122" s="22"/>
      <c r="X122" s="22"/>
      <c r="Y122" s="22"/>
      <c r="Z122" s="104"/>
      <c r="AA122" s="104"/>
      <c r="AB122" s="104"/>
      <c r="AC122" s="104"/>
      <c r="AD122" s="104"/>
      <c r="AE122" s="104"/>
      <c r="AF122" s="98"/>
      <c r="AG122" s="98"/>
      <c r="AH122" s="98"/>
      <c r="AI122" s="98"/>
      <c r="AJ122" s="98"/>
      <c r="AK122" s="98"/>
    </row>
    <row r="123" spans="23:37" outlineLevel="1">
      <c r="W123" s="22"/>
      <c r="X123" s="22"/>
      <c r="Y123" s="22"/>
      <c r="Z123" s="104"/>
      <c r="AA123" s="104"/>
      <c r="AB123" s="104"/>
      <c r="AC123" s="104"/>
      <c r="AD123" s="104"/>
      <c r="AE123" s="104"/>
      <c r="AF123" s="98"/>
      <c r="AG123" s="98"/>
      <c r="AH123" s="98"/>
      <c r="AI123" s="98"/>
      <c r="AJ123" s="98"/>
      <c r="AK123" s="98"/>
    </row>
    <row r="124" spans="23:37" outlineLevel="1">
      <c r="W124" s="22"/>
      <c r="X124" s="22"/>
      <c r="Y124" s="22"/>
      <c r="Z124" s="104"/>
      <c r="AA124" s="104"/>
      <c r="AB124" s="104"/>
      <c r="AC124" s="104"/>
      <c r="AD124" s="104"/>
      <c r="AE124" s="104"/>
      <c r="AF124" s="98"/>
      <c r="AG124" s="98"/>
      <c r="AH124" s="98"/>
      <c r="AI124" s="98"/>
      <c r="AJ124" s="98"/>
      <c r="AK124" s="98"/>
    </row>
    <row r="125" spans="23:37" outlineLevel="1">
      <c r="W125" s="22"/>
      <c r="X125" s="22"/>
      <c r="Y125" s="22"/>
      <c r="Z125" s="104"/>
      <c r="AA125" s="104"/>
      <c r="AB125" s="104"/>
      <c r="AC125" s="104"/>
      <c r="AD125" s="104"/>
      <c r="AE125" s="104"/>
      <c r="AF125" s="98"/>
      <c r="AG125" s="98"/>
      <c r="AH125" s="98"/>
      <c r="AI125" s="98"/>
      <c r="AJ125" s="98"/>
      <c r="AK125" s="98"/>
    </row>
    <row r="126" spans="23:37" outlineLevel="1">
      <c r="W126" s="22"/>
      <c r="X126" s="22"/>
      <c r="Y126" s="22"/>
      <c r="Z126" s="104"/>
      <c r="AA126" s="104"/>
      <c r="AB126" s="104"/>
      <c r="AC126" s="104"/>
      <c r="AD126" s="104"/>
      <c r="AE126" s="104"/>
      <c r="AF126" s="98"/>
      <c r="AG126" s="98"/>
      <c r="AH126" s="98"/>
      <c r="AI126" s="98"/>
      <c r="AJ126" s="98"/>
      <c r="AK126" s="98"/>
    </row>
    <row r="127" spans="23:37" outlineLevel="1">
      <c r="W127" s="22"/>
      <c r="X127" s="22"/>
      <c r="Y127" s="22"/>
      <c r="Z127" s="104"/>
      <c r="AA127" s="104"/>
      <c r="AB127" s="104"/>
      <c r="AC127" s="104"/>
      <c r="AD127" s="104"/>
      <c r="AE127" s="104"/>
      <c r="AF127" s="98"/>
      <c r="AG127" s="98"/>
      <c r="AH127" s="98"/>
      <c r="AI127" s="98"/>
      <c r="AJ127" s="98"/>
      <c r="AK127" s="98"/>
    </row>
    <row r="128" spans="23:37" outlineLevel="1">
      <c r="W128" s="22"/>
      <c r="X128" s="22"/>
      <c r="Y128" s="22"/>
      <c r="Z128" s="104"/>
      <c r="AA128" s="104"/>
      <c r="AB128" s="104"/>
      <c r="AC128" s="104"/>
      <c r="AD128" s="104"/>
      <c r="AE128" s="104"/>
      <c r="AF128" s="98"/>
      <c r="AG128" s="98"/>
      <c r="AH128" s="98"/>
      <c r="AI128" s="98"/>
      <c r="AJ128" s="98"/>
      <c r="AK128" s="98"/>
    </row>
    <row r="129" spans="23:37" outlineLevel="1">
      <c r="W129" s="22"/>
      <c r="X129" s="22"/>
      <c r="Y129" s="22"/>
      <c r="Z129" s="104"/>
      <c r="AA129" s="104"/>
      <c r="AB129" s="104"/>
      <c r="AC129" s="104"/>
      <c r="AD129" s="104"/>
      <c r="AE129" s="104"/>
      <c r="AF129" s="98"/>
      <c r="AG129" s="98"/>
      <c r="AH129" s="98"/>
      <c r="AI129" s="98"/>
      <c r="AJ129" s="98"/>
      <c r="AK129" s="98"/>
    </row>
    <row r="130" spans="23:37">
      <c r="W130" s="22"/>
      <c r="X130" s="22"/>
      <c r="Y130" s="22"/>
      <c r="Z130" s="104"/>
      <c r="AA130" s="104"/>
      <c r="AB130" s="104"/>
      <c r="AC130" s="104"/>
      <c r="AD130" s="104"/>
      <c r="AE130" s="104"/>
      <c r="AF130" s="98"/>
      <c r="AG130" s="98"/>
      <c r="AH130" s="98"/>
      <c r="AI130" s="98"/>
      <c r="AJ130" s="98"/>
      <c r="AK130" s="98"/>
    </row>
    <row r="131" spans="23:37">
      <c r="W131" s="22"/>
      <c r="X131" s="22"/>
      <c r="Y131" s="22"/>
      <c r="Z131" s="104"/>
      <c r="AA131" s="104"/>
      <c r="AB131" s="104"/>
      <c r="AC131" s="104"/>
      <c r="AD131" s="104"/>
      <c r="AE131" s="104"/>
      <c r="AF131" s="98"/>
      <c r="AG131" s="98"/>
      <c r="AH131" s="98"/>
      <c r="AI131" s="98"/>
      <c r="AJ131" s="98"/>
      <c r="AK131" s="98"/>
    </row>
    <row r="132" spans="23:37">
      <c r="W132" s="22"/>
      <c r="X132" s="22"/>
      <c r="Y132" s="22"/>
      <c r="Z132" s="104"/>
      <c r="AA132" s="104"/>
      <c r="AB132" s="104"/>
      <c r="AC132" s="104"/>
      <c r="AD132" s="104"/>
      <c r="AE132" s="104"/>
      <c r="AF132" s="98"/>
      <c r="AG132" s="98"/>
      <c r="AH132" s="98"/>
      <c r="AI132" s="98"/>
      <c r="AJ132" s="98"/>
      <c r="AK132" s="98"/>
    </row>
    <row r="133" spans="23:37">
      <c r="W133" s="22"/>
      <c r="X133" s="22"/>
      <c r="Y133" s="22"/>
      <c r="Z133" s="104"/>
      <c r="AA133" s="104"/>
      <c r="AB133" s="104"/>
      <c r="AC133" s="104"/>
      <c r="AD133" s="104"/>
      <c r="AE133" s="104"/>
      <c r="AF133" s="98"/>
      <c r="AG133" s="98"/>
      <c r="AH133" s="98"/>
      <c r="AI133" s="98"/>
      <c r="AJ133" s="98"/>
      <c r="AK133" s="98"/>
    </row>
    <row r="134" spans="23:37">
      <c r="W134" s="22"/>
      <c r="X134" s="22"/>
      <c r="Y134" s="22"/>
      <c r="Z134" s="104"/>
      <c r="AA134" s="104"/>
      <c r="AB134" s="104"/>
      <c r="AC134" s="104"/>
      <c r="AD134" s="104"/>
      <c r="AE134" s="104"/>
      <c r="AF134" s="98"/>
      <c r="AG134" s="98"/>
      <c r="AH134" s="98"/>
      <c r="AI134" s="98"/>
      <c r="AJ134" s="98"/>
      <c r="AK134" s="98"/>
    </row>
    <row r="135" spans="23:37">
      <c r="W135" s="22"/>
      <c r="X135" s="22"/>
      <c r="Y135" s="22"/>
      <c r="Z135" s="104"/>
      <c r="AA135" s="104"/>
      <c r="AB135" s="104"/>
      <c r="AC135" s="104"/>
      <c r="AD135" s="104"/>
      <c r="AE135" s="104"/>
      <c r="AF135" s="98"/>
      <c r="AG135" s="98"/>
      <c r="AH135" s="98"/>
      <c r="AI135" s="98"/>
      <c r="AJ135" s="98"/>
      <c r="AK135" s="98"/>
    </row>
    <row r="136" spans="23:37">
      <c r="W136" s="22"/>
      <c r="X136" s="22"/>
      <c r="Y136" s="22"/>
      <c r="Z136" s="104"/>
      <c r="AA136" s="104"/>
      <c r="AB136" s="104"/>
      <c r="AC136" s="104"/>
      <c r="AD136" s="104"/>
      <c r="AE136" s="104"/>
      <c r="AF136" s="98"/>
      <c r="AG136" s="98"/>
      <c r="AH136" s="98"/>
      <c r="AI136" s="98"/>
      <c r="AJ136" s="98"/>
      <c r="AK136" s="98"/>
    </row>
    <row r="137" spans="23:37">
      <c r="W137" s="22"/>
      <c r="X137" s="22"/>
      <c r="Y137" s="22"/>
      <c r="Z137" s="104"/>
      <c r="AA137" s="104"/>
      <c r="AB137" s="104"/>
      <c r="AC137" s="104"/>
      <c r="AD137" s="104"/>
      <c r="AE137" s="104"/>
      <c r="AF137" s="98"/>
      <c r="AG137" s="98"/>
      <c r="AH137" s="98"/>
      <c r="AI137" s="98"/>
      <c r="AJ137" s="98"/>
      <c r="AK137" s="98"/>
    </row>
    <row r="138" spans="23:37">
      <c r="W138" s="22"/>
      <c r="X138" s="22"/>
      <c r="Y138" s="22"/>
      <c r="Z138" s="104"/>
      <c r="AA138" s="104"/>
      <c r="AB138" s="104"/>
      <c r="AC138" s="104"/>
      <c r="AD138" s="104"/>
      <c r="AE138" s="104"/>
      <c r="AF138" s="98"/>
      <c r="AG138" s="98"/>
      <c r="AH138" s="98"/>
      <c r="AI138" s="98"/>
      <c r="AJ138" s="98"/>
      <c r="AK138" s="98"/>
    </row>
    <row r="139" spans="23:37">
      <c r="W139" s="22"/>
      <c r="X139" s="22"/>
      <c r="Y139" s="22"/>
      <c r="Z139" s="104"/>
      <c r="AA139" s="104"/>
      <c r="AB139" s="104"/>
      <c r="AC139" s="104"/>
      <c r="AD139" s="104"/>
      <c r="AE139" s="104"/>
      <c r="AF139" s="98"/>
      <c r="AG139" s="98"/>
      <c r="AH139" s="98"/>
      <c r="AI139" s="98"/>
      <c r="AJ139" s="98"/>
      <c r="AK139" s="98"/>
    </row>
    <row r="140" spans="23:37">
      <c r="W140" s="22"/>
      <c r="X140" s="22"/>
      <c r="Y140" s="22"/>
      <c r="Z140" s="104"/>
      <c r="AA140" s="104"/>
      <c r="AB140" s="104"/>
      <c r="AC140" s="104"/>
      <c r="AD140" s="104"/>
      <c r="AE140" s="104"/>
      <c r="AF140" s="98"/>
      <c r="AG140" s="98"/>
      <c r="AH140" s="98"/>
      <c r="AI140" s="98"/>
      <c r="AJ140" s="98"/>
      <c r="AK140" s="98"/>
    </row>
    <row r="141" spans="23:37">
      <c r="W141" s="22"/>
      <c r="X141" s="22"/>
      <c r="Y141" s="22"/>
      <c r="Z141" s="104"/>
      <c r="AA141" s="104"/>
      <c r="AB141" s="104"/>
      <c r="AC141" s="104"/>
      <c r="AD141" s="104"/>
      <c r="AE141" s="104"/>
      <c r="AF141" s="98"/>
      <c r="AG141" s="98"/>
      <c r="AH141" s="98"/>
      <c r="AI141" s="98"/>
      <c r="AJ141" s="98"/>
      <c r="AK141" s="98"/>
    </row>
    <row r="142" spans="23:37">
      <c r="W142" s="22"/>
      <c r="X142" s="22"/>
      <c r="Y142" s="22"/>
      <c r="Z142" s="104"/>
      <c r="AA142" s="104"/>
      <c r="AB142" s="104"/>
      <c r="AC142" s="104"/>
      <c r="AD142" s="104"/>
      <c r="AE142" s="104"/>
      <c r="AF142" s="98"/>
      <c r="AG142" s="98"/>
      <c r="AH142" s="98"/>
      <c r="AI142" s="98"/>
      <c r="AJ142" s="98"/>
      <c r="AK142" s="98"/>
    </row>
    <row r="143" spans="23:37">
      <c r="W143" s="22"/>
      <c r="X143" s="22"/>
      <c r="Y143" s="22"/>
      <c r="Z143" s="104"/>
      <c r="AA143" s="104"/>
      <c r="AB143" s="104"/>
      <c r="AC143" s="104"/>
      <c r="AD143" s="104"/>
      <c r="AE143" s="104"/>
      <c r="AF143" s="98"/>
      <c r="AG143" s="98"/>
      <c r="AH143" s="98"/>
      <c r="AI143" s="98"/>
      <c r="AJ143" s="98"/>
      <c r="AK143" s="98"/>
    </row>
    <row r="144" spans="23:37">
      <c r="W144" s="22"/>
      <c r="X144" s="22"/>
      <c r="Y144" s="22"/>
      <c r="Z144" s="104"/>
      <c r="AA144" s="104"/>
      <c r="AB144" s="104"/>
      <c r="AC144" s="104"/>
      <c r="AD144" s="104"/>
      <c r="AE144" s="104"/>
      <c r="AF144" s="98"/>
      <c r="AG144" s="98"/>
      <c r="AH144" s="98"/>
      <c r="AI144" s="98"/>
      <c r="AJ144" s="98"/>
      <c r="AK144" s="98"/>
    </row>
    <row r="145" spans="23:37">
      <c r="W145" s="22"/>
      <c r="X145" s="22"/>
      <c r="Y145" s="22"/>
      <c r="Z145" s="104"/>
      <c r="AA145" s="104"/>
      <c r="AB145" s="104"/>
      <c r="AC145" s="104"/>
      <c r="AD145" s="104"/>
      <c r="AE145" s="104"/>
      <c r="AF145" s="98"/>
      <c r="AG145" s="98"/>
      <c r="AH145" s="98"/>
      <c r="AI145" s="98"/>
      <c r="AJ145" s="98"/>
      <c r="AK145" s="98"/>
    </row>
    <row r="146" spans="23:37">
      <c r="W146" s="22"/>
      <c r="X146" s="22"/>
      <c r="Y146" s="22"/>
      <c r="Z146" s="104"/>
      <c r="AA146" s="104"/>
      <c r="AB146" s="104"/>
      <c r="AC146" s="104"/>
      <c r="AD146" s="104"/>
      <c r="AE146" s="104"/>
      <c r="AF146" s="98"/>
      <c r="AG146" s="98"/>
      <c r="AH146" s="98"/>
      <c r="AI146" s="98"/>
      <c r="AJ146" s="98"/>
      <c r="AK146" s="98"/>
    </row>
    <row r="147" spans="23:37">
      <c r="W147" s="22"/>
      <c r="X147" s="22"/>
      <c r="Y147" s="22"/>
      <c r="Z147" s="104"/>
      <c r="AA147" s="104"/>
      <c r="AB147" s="104"/>
      <c r="AC147" s="104"/>
      <c r="AD147" s="104"/>
      <c r="AE147" s="104"/>
      <c r="AF147" s="98"/>
      <c r="AG147" s="98"/>
      <c r="AH147" s="98"/>
      <c r="AI147" s="98"/>
      <c r="AJ147" s="98"/>
      <c r="AK147" s="98"/>
    </row>
    <row r="148" spans="23:37">
      <c r="W148" s="22"/>
      <c r="X148" s="22"/>
      <c r="Y148" s="22"/>
      <c r="Z148" s="104"/>
      <c r="AA148" s="104"/>
      <c r="AB148" s="104"/>
      <c r="AC148" s="104"/>
      <c r="AD148" s="104"/>
      <c r="AE148" s="104"/>
      <c r="AF148" s="98"/>
      <c r="AG148" s="98"/>
      <c r="AH148" s="98"/>
      <c r="AI148" s="98"/>
      <c r="AJ148" s="98"/>
      <c r="AK148" s="98"/>
    </row>
    <row r="149" spans="23:37">
      <c r="W149" s="22"/>
      <c r="X149" s="22"/>
      <c r="Y149" s="22"/>
      <c r="Z149" s="104"/>
      <c r="AA149" s="104"/>
      <c r="AB149" s="104"/>
      <c r="AC149" s="104"/>
      <c r="AD149" s="104"/>
      <c r="AE149" s="104"/>
      <c r="AF149" s="98"/>
      <c r="AG149" s="98"/>
      <c r="AH149" s="98"/>
      <c r="AI149" s="98"/>
      <c r="AJ149" s="98"/>
      <c r="AK149" s="98"/>
    </row>
    <row r="150" spans="23:37">
      <c r="W150" s="22"/>
      <c r="X150" s="22"/>
      <c r="Y150" s="22"/>
      <c r="Z150" s="104"/>
      <c r="AA150" s="104"/>
      <c r="AB150" s="104"/>
      <c r="AC150" s="104"/>
      <c r="AD150" s="104"/>
      <c r="AE150" s="104"/>
      <c r="AF150" s="98"/>
      <c r="AG150" s="98"/>
      <c r="AH150" s="98"/>
      <c r="AI150" s="98"/>
      <c r="AJ150" s="98"/>
      <c r="AK150" s="98"/>
    </row>
    <row r="151" spans="23:37">
      <c r="W151" s="22"/>
      <c r="X151" s="22"/>
      <c r="Y151" s="22"/>
      <c r="Z151" s="104"/>
      <c r="AA151" s="104"/>
      <c r="AB151" s="104"/>
      <c r="AC151" s="104"/>
      <c r="AD151" s="104"/>
      <c r="AE151" s="104"/>
      <c r="AF151" s="98"/>
      <c r="AG151" s="98"/>
      <c r="AH151" s="98"/>
      <c r="AI151" s="98"/>
      <c r="AJ151" s="98"/>
      <c r="AK151" s="98"/>
    </row>
    <row r="152" spans="23:37">
      <c r="W152" s="22"/>
      <c r="X152" s="22"/>
      <c r="Y152" s="22"/>
      <c r="Z152" s="104"/>
      <c r="AA152" s="104"/>
      <c r="AB152" s="104"/>
      <c r="AC152" s="104"/>
      <c r="AD152" s="104"/>
      <c r="AE152" s="104"/>
      <c r="AF152" s="98"/>
      <c r="AG152" s="98"/>
      <c r="AH152" s="98"/>
      <c r="AI152" s="98"/>
      <c r="AJ152" s="98"/>
      <c r="AK152" s="98"/>
    </row>
    <row r="153" spans="23:37" ht="11.5" customHeight="1">
      <c r="W153" s="22"/>
      <c r="X153" s="22"/>
      <c r="Y153" s="22"/>
      <c r="Z153" s="104"/>
      <c r="AA153" s="104"/>
      <c r="AB153" s="104"/>
      <c r="AC153" s="104"/>
      <c r="AD153" s="104"/>
      <c r="AE153" s="104"/>
      <c r="AF153" s="98"/>
      <c r="AG153" s="98"/>
      <c r="AH153" s="98"/>
      <c r="AI153" s="98"/>
      <c r="AJ153" s="98"/>
      <c r="AK153" s="98"/>
    </row>
    <row r="154" spans="23:37">
      <c r="W154" s="22"/>
      <c r="X154" s="22"/>
      <c r="Y154" s="22"/>
      <c r="Z154" s="104"/>
      <c r="AA154" s="104"/>
      <c r="AB154" s="104"/>
      <c r="AC154" s="104"/>
      <c r="AD154" s="104"/>
      <c r="AE154" s="104"/>
      <c r="AF154" s="98"/>
      <c r="AG154" s="98"/>
      <c r="AH154" s="98"/>
      <c r="AI154" s="98"/>
      <c r="AJ154" s="98"/>
      <c r="AK154" s="98"/>
    </row>
    <row r="155" spans="23:37">
      <c r="W155" s="22"/>
      <c r="X155" s="22"/>
      <c r="Y155" s="22"/>
      <c r="Z155" s="104"/>
      <c r="AA155" s="104"/>
      <c r="AB155" s="104"/>
      <c r="AC155" s="104"/>
      <c r="AD155" s="104"/>
      <c r="AE155" s="104"/>
      <c r="AF155" s="98"/>
      <c r="AG155" s="98"/>
      <c r="AH155" s="98"/>
      <c r="AI155" s="98"/>
      <c r="AJ155" s="98"/>
      <c r="AK155" s="98"/>
    </row>
    <row r="156" spans="23:37">
      <c r="W156" s="22"/>
      <c r="X156" s="22"/>
      <c r="Y156" s="22"/>
      <c r="Z156" s="104"/>
      <c r="AA156" s="104"/>
      <c r="AB156" s="104"/>
      <c r="AC156" s="104"/>
      <c r="AD156" s="104"/>
      <c r="AE156" s="104"/>
      <c r="AF156" s="98"/>
      <c r="AG156" s="98"/>
      <c r="AH156" s="98"/>
      <c r="AI156" s="98"/>
      <c r="AJ156" s="98"/>
      <c r="AK156" s="98"/>
    </row>
    <row r="157" spans="23:37">
      <c r="W157" s="22"/>
      <c r="X157" s="22"/>
      <c r="Y157" s="22"/>
      <c r="Z157" s="104"/>
      <c r="AA157" s="104"/>
      <c r="AB157" s="104"/>
      <c r="AC157" s="104"/>
      <c r="AD157" s="104"/>
      <c r="AE157" s="104"/>
      <c r="AF157" s="98"/>
      <c r="AG157" s="98"/>
      <c r="AH157" s="98"/>
      <c r="AI157" s="98"/>
      <c r="AJ157" s="98"/>
      <c r="AK157" s="98"/>
    </row>
    <row r="158" spans="23:37">
      <c r="W158" s="22"/>
      <c r="X158" s="22"/>
      <c r="Y158" s="22"/>
      <c r="Z158" s="104"/>
      <c r="AA158" s="104"/>
      <c r="AB158" s="104"/>
      <c r="AC158" s="104"/>
      <c r="AD158" s="104"/>
      <c r="AE158" s="104"/>
      <c r="AF158" s="98"/>
      <c r="AG158" s="98"/>
      <c r="AH158" s="98"/>
      <c r="AI158" s="98"/>
      <c r="AJ158" s="98"/>
      <c r="AK158" s="98"/>
    </row>
    <row r="159" spans="23:37">
      <c r="W159" s="22"/>
      <c r="X159" s="22"/>
      <c r="Y159" s="22"/>
      <c r="Z159" s="104"/>
      <c r="AA159" s="104"/>
      <c r="AB159" s="104"/>
      <c r="AC159" s="104"/>
      <c r="AD159" s="104"/>
      <c r="AE159" s="104"/>
      <c r="AF159" s="98"/>
      <c r="AG159" s="98"/>
      <c r="AH159" s="98"/>
      <c r="AI159" s="98"/>
      <c r="AJ159" s="98"/>
      <c r="AK159" s="98"/>
    </row>
    <row r="160" spans="23:37">
      <c r="W160" s="22"/>
      <c r="X160" s="22"/>
      <c r="Y160" s="22"/>
      <c r="Z160" s="104"/>
      <c r="AA160" s="104"/>
      <c r="AB160" s="104"/>
      <c r="AC160" s="104"/>
      <c r="AD160" s="104"/>
      <c r="AE160" s="104"/>
      <c r="AF160" s="98"/>
      <c r="AG160" s="98"/>
      <c r="AH160" s="98"/>
      <c r="AI160" s="98"/>
      <c r="AJ160" s="98"/>
      <c r="AK160" s="98"/>
    </row>
    <row r="161" spans="23:37">
      <c r="W161" s="22"/>
      <c r="X161" s="22"/>
      <c r="Y161" s="22"/>
      <c r="Z161" s="104"/>
      <c r="AA161" s="104"/>
      <c r="AB161" s="104"/>
      <c r="AC161" s="104"/>
      <c r="AD161" s="104"/>
      <c r="AE161" s="104"/>
      <c r="AF161" s="98"/>
      <c r="AG161" s="98"/>
      <c r="AH161" s="98"/>
      <c r="AI161" s="98"/>
      <c r="AJ161" s="98"/>
      <c r="AK161" s="98"/>
    </row>
    <row r="162" spans="23:37">
      <c r="W162" s="22"/>
      <c r="X162" s="22"/>
      <c r="Y162" s="22"/>
      <c r="Z162" s="104"/>
      <c r="AA162" s="104"/>
      <c r="AB162" s="104"/>
      <c r="AC162" s="104"/>
      <c r="AD162" s="104"/>
      <c r="AE162" s="104"/>
      <c r="AF162" s="98"/>
      <c r="AG162" s="98"/>
      <c r="AH162" s="98"/>
      <c r="AI162" s="98"/>
      <c r="AJ162" s="98"/>
      <c r="AK162" s="98"/>
    </row>
    <row r="163" spans="23:37">
      <c r="W163" s="22"/>
      <c r="X163" s="22"/>
      <c r="Y163" s="22"/>
      <c r="Z163" s="104"/>
      <c r="AA163" s="104"/>
      <c r="AB163" s="104"/>
      <c r="AC163" s="104"/>
      <c r="AD163" s="104"/>
      <c r="AE163" s="104"/>
      <c r="AF163" s="98"/>
      <c r="AG163" s="98"/>
      <c r="AH163" s="98"/>
      <c r="AI163" s="98"/>
      <c r="AJ163" s="98"/>
      <c r="AK163" s="98"/>
    </row>
    <row r="164" spans="23:37">
      <c r="W164" s="22"/>
      <c r="X164" s="22"/>
      <c r="Y164" s="22"/>
      <c r="Z164" s="104"/>
      <c r="AA164" s="104"/>
      <c r="AB164" s="104"/>
      <c r="AC164" s="104"/>
      <c r="AD164" s="104"/>
      <c r="AE164" s="104"/>
      <c r="AF164" s="98"/>
      <c r="AG164" s="98"/>
      <c r="AH164" s="98"/>
      <c r="AI164" s="98"/>
      <c r="AJ164" s="98"/>
      <c r="AK164" s="98"/>
    </row>
    <row r="165" spans="23:37">
      <c r="W165" s="22"/>
      <c r="X165" s="22"/>
      <c r="Y165" s="22"/>
      <c r="Z165" s="104"/>
      <c r="AA165" s="104"/>
      <c r="AB165" s="104"/>
      <c r="AC165" s="104"/>
      <c r="AD165" s="104"/>
      <c r="AE165" s="104"/>
      <c r="AF165" s="98"/>
      <c r="AG165" s="98"/>
      <c r="AH165" s="98"/>
      <c r="AI165" s="98"/>
      <c r="AJ165" s="98"/>
      <c r="AK165" s="98"/>
    </row>
    <row r="166" spans="23:37">
      <c r="W166" s="22"/>
      <c r="X166" s="22"/>
      <c r="Y166" s="22"/>
      <c r="Z166" s="104"/>
      <c r="AA166" s="104"/>
      <c r="AB166" s="104"/>
      <c r="AC166" s="104"/>
      <c r="AD166" s="104"/>
      <c r="AE166" s="104"/>
      <c r="AF166" s="98"/>
      <c r="AG166" s="98"/>
      <c r="AH166" s="98"/>
      <c r="AI166" s="98"/>
      <c r="AJ166" s="98"/>
      <c r="AK166" s="98"/>
    </row>
    <row r="167" spans="23:37">
      <c r="W167" s="22"/>
      <c r="X167" s="22"/>
      <c r="Y167" s="22"/>
      <c r="Z167" s="104"/>
      <c r="AA167" s="104"/>
      <c r="AB167" s="104"/>
      <c r="AC167" s="104"/>
      <c r="AD167" s="104"/>
      <c r="AE167" s="104"/>
      <c r="AF167" s="98"/>
      <c r="AG167" s="98"/>
      <c r="AH167" s="98"/>
      <c r="AI167" s="98"/>
      <c r="AJ167" s="98"/>
      <c r="AK167" s="98"/>
    </row>
    <row r="168" spans="23:37">
      <c r="W168" s="22"/>
      <c r="X168" s="22"/>
      <c r="Y168" s="22"/>
      <c r="Z168" s="104"/>
      <c r="AA168" s="104"/>
      <c r="AB168" s="104"/>
      <c r="AC168" s="104"/>
      <c r="AD168" s="104"/>
      <c r="AE168" s="104"/>
      <c r="AF168" s="98"/>
      <c r="AG168" s="98"/>
      <c r="AH168" s="98"/>
      <c r="AI168" s="98"/>
      <c r="AJ168" s="98"/>
      <c r="AK168" s="98"/>
    </row>
    <row r="169" spans="23:37">
      <c r="W169" s="22"/>
      <c r="X169" s="22"/>
      <c r="Y169" s="22"/>
      <c r="Z169" s="104"/>
      <c r="AA169" s="104"/>
      <c r="AB169" s="104"/>
      <c r="AC169" s="104"/>
      <c r="AD169" s="104"/>
      <c r="AE169" s="104"/>
      <c r="AF169" s="98"/>
      <c r="AG169" s="98"/>
      <c r="AH169" s="98"/>
      <c r="AI169" s="98"/>
      <c r="AJ169" s="98"/>
      <c r="AK169" s="98"/>
    </row>
    <row r="170" spans="23:37">
      <c r="W170" s="22"/>
      <c r="X170" s="22"/>
      <c r="Y170" s="22"/>
      <c r="Z170" s="104"/>
      <c r="AA170" s="104"/>
      <c r="AB170" s="104"/>
      <c r="AC170" s="104"/>
      <c r="AD170" s="104"/>
      <c r="AE170" s="104"/>
      <c r="AF170" s="98"/>
      <c r="AG170" s="98"/>
      <c r="AH170" s="98"/>
      <c r="AI170" s="98"/>
      <c r="AJ170" s="98"/>
      <c r="AK170" s="98"/>
    </row>
    <row r="171" spans="23:37">
      <c r="W171" s="22"/>
      <c r="X171" s="22"/>
      <c r="Y171" s="22"/>
      <c r="Z171" s="104"/>
      <c r="AA171" s="104"/>
      <c r="AB171" s="104"/>
      <c r="AC171" s="104"/>
      <c r="AD171" s="104"/>
      <c r="AE171" s="104"/>
      <c r="AF171" s="98"/>
      <c r="AG171" s="98"/>
      <c r="AH171" s="98"/>
      <c r="AI171" s="98"/>
      <c r="AJ171" s="98"/>
      <c r="AK171" s="98"/>
    </row>
    <row r="172" spans="23:37">
      <c r="W172" s="22"/>
      <c r="X172" s="22"/>
      <c r="Y172" s="22"/>
      <c r="Z172" s="104"/>
      <c r="AA172" s="104"/>
      <c r="AB172" s="104"/>
      <c r="AC172" s="104"/>
      <c r="AD172" s="104"/>
      <c r="AE172" s="104"/>
      <c r="AF172" s="98"/>
      <c r="AG172" s="98"/>
      <c r="AH172" s="98"/>
      <c r="AI172" s="98"/>
      <c r="AJ172" s="98"/>
      <c r="AK172" s="98"/>
    </row>
    <row r="173" spans="23:37">
      <c r="W173" s="22"/>
      <c r="X173" s="22"/>
      <c r="Y173" s="22"/>
      <c r="Z173" s="104"/>
      <c r="AA173" s="104"/>
      <c r="AB173" s="104"/>
      <c r="AC173" s="104"/>
      <c r="AD173" s="104"/>
      <c r="AE173" s="104"/>
      <c r="AF173" s="98"/>
      <c r="AG173" s="98"/>
      <c r="AH173" s="98"/>
      <c r="AI173" s="98"/>
      <c r="AJ173" s="98"/>
      <c r="AK173" s="98"/>
    </row>
    <row r="174" spans="23:37">
      <c r="W174" s="22"/>
      <c r="X174" s="22"/>
      <c r="Y174" s="22"/>
      <c r="Z174" s="104"/>
      <c r="AA174" s="104"/>
      <c r="AB174" s="104"/>
      <c r="AC174" s="104"/>
      <c r="AD174" s="104"/>
      <c r="AE174" s="104"/>
      <c r="AF174" s="98"/>
      <c r="AG174" s="98"/>
      <c r="AH174" s="98"/>
      <c r="AI174" s="98"/>
      <c r="AJ174" s="98"/>
      <c r="AK174" s="98"/>
    </row>
    <row r="175" spans="23:37">
      <c r="W175" s="22"/>
      <c r="X175" s="22"/>
      <c r="Y175" s="22"/>
      <c r="Z175" s="104"/>
      <c r="AA175" s="104"/>
      <c r="AB175" s="104"/>
      <c r="AC175" s="104"/>
      <c r="AD175" s="104"/>
      <c r="AE175" s="104"/>
      <c r="AF175" s="98"/>
      <c r="AG175" s="98"/>
      <c r="AH175" s="98"/>
      <c r="AI175" s="98"/>
      <c r="AJ175" s="98"/>
      <c r="AK175" s="98"/>
    </row>
    <row r="176" spans="23:37">
      <c r="W176" s="22"/>
      <c r="X176" s="22"/>
      <c r="Y176" s="22"/>
      <c r="Z176" s="104"/>
      <c r="AA176" s="104"/>
      <c r="AB176" s="104"/>
      <c r="AC176" s="104"/>
      <c r="AD176" s="104"/>
      <c r="AE176" s="104"/>
      <c r="AF176" s="98"/>
      <c r="AG176" s="98"/>
      <c r="AH176" s="98"/>
      <c r="AI176" s="98"/>
      <c r="AJ176" s="98"/>
      <c r="AK176" s="98"/>
    </row>
    <row r="177" spans="23:37">
      <c r="W177" s="22"/>
      <c r="X177" s="22"/>
      <c r="Y177" s="22"/>
      <c r="Z177" s="104"/>
      <c r="AA177" s="104"/>
      <c r="AB177" s="104"/>
      <c r="AC177" s="104"/>
      <c r="AD177" s="104"/>
      <c r="AE177" s="104"/>
      <c r="AF177" s="98"/>
      <c r="AG177" s="98"/>
      <c r="AH177" s="98"/>
      <c r="AI177" s="98"/>
      <c r="AJ177" s="98"/>
      <c r="AK177" s="98"/>
    </row>
    <row r="178" spans="23:37">
      <c r="W178" s="22"/>
      <c r="X178" s="22"/>
      <c r="Y178" s="22"/>
      <c r="Z178" s="104"/>
      <c r="AA178" s="104"/>
      <c r="AB178" s="104"/>
      <c r="AC178" s="104"/>
      <c r="AD178" s="104"/>
      <c r="AE178" s="104"/>
      <c r="AF178" s="98"/>
      <c r="AG178" s="98"/>
      <c r="AH178" s="98"/>
      <c r="AI178" s="98"/>
      <c r="AJ178" s="98"/>
      <c r="AK178" s="98"/>
    </row>
    <row r="179" spans="23:37">
      <c r="W179" s="22"/>
      <c r="X179" s="22"/>
      <c r="Y179" s="22"/>
      <c r="Z179" s="104"/>
      <c r="AA179" s="104"/>
      <c r="AB179" s="104"/>
      <c r="AC179" s="104"/>
      <c r="AD179" s="104"/>
      <c r="AE179" s="104"/>
      <c r="AF179" s="98"/>
      <c r="AG179" s="98"/>
      <c r="AH179" s="98"/>
      <c r="AI179" s="98"/>
      <c r="AJ179" s="98"/>
      <c r="AK179" s="98"/>
    </row>
    <row r="180" spans="23:37">
      <c r="W180" s="22"/>
      <c r="X180" s="22"/>
      <c r="Y180" s="22"/>
      <c r="Z180" s="104"/>
      <c r="AA180" s="104"/>
      <c r="AB180" s="104"/>
      <c r="AC180" s="104"/>
      <c r="AD180" s="104"/>
      <c r="AE180" s="104"/>
      <c r="AF180" s="98"/>
      <c r="AG180" s="98"/>
      <c r="AH180" s="98"/>
      <c r="AI180" s="98"/>
      <c r="AJ180" s="98"/>
      <c r="AK180" s="98"/>
    </row>
    <row r="181" spans="23:37">
      <c r="W181" s="22"/>
      <c r="X181" s="22"/>
      <c r="Y181" s="22"/>
      <c r="Z181" s="104"/>
      <c r="AA181" s="104"/>
      <c r="AB181" s="104"/>
      <c r="AC181" s="104"/>
      <c r="AD181" s="104"/>
      <c r="AE181" s="104"/>
      <c r="AF181" s="98"/>
      <c r="AG181" s="98"/>
      <c r="AH181" s="98"/>
      <c r="AI181" s="98"/>
      <c r="AJ181" s="98"/>
      <c r="AK181" s="98"/>
    </row>
    <row r="182" spans="23:37">
      <c r="W182" s="22"/>
      <c r="X182" s="22"/>
      <c r="Y182" s="22"/>
      <c r="Z182" s="104"/>
      <c r="AA182" s="104"/>
      <c r="AB182" s="104"/>
      <c r="AC182" s="104"/>
      <c r="AD182" s="104"/>
      <c r="AE182" s="104"/>
      <c r="AF182" s="98"/>
      <c r="AG182" s="98"/>
      <c r="AH182" s="98"/>
      <c r="AI182" s="98"/>
      <c r="AJ182" s="98"/>
      <c r="AK182" s="98"/>
    </row>
    <row r="183" spans="23:37">
      <c r="W183" s="22"/>
      <c r="X183" s="22"/>
      <c r="Y183" s="22"/>
      <c r="Z183" s="104"/>
      <c r="AA183" s="104"/>
      <c r="AB183" s="104"/>
      <c r="AC183" s="104"/>
      <c r="AD183" s="104"/>
      <c r="AE183" s="104"/>
      <c r="AF183" s="98"/>
      <c r="AG183" s="98"/>
      <c r="AH183" s="98"/>
      <c r="AI183" s="98"/>
      <c r="AJ183" s="98"/>
      <c r="AK183" s="98"/>
    </row>
    <row r="184" spans="23:37">
      <c r="W184" s="22"/>
      <c r="X184" s="22"/>
      <c r="Y184" s="22"/>
      <c r="Z184" s="104"/>
      <c r="AA184" s="104"/>
      <c r="AB184" s="104"/>
      <c r="AC184" s="104"/>
      <c r="AD184" s="104"/>
      <c r="AE184" s="104"/>
      <c r="AF184" s="98"/>
      <c r="AG184" s="98"/>
      <c r="AH184" s="98"/>
      <c r="AI184" s="98"/>
      <c r="AJ184" s="98"/>
      <c r="AK184" s="98"/>
    </row>
    <row r="185" spans="23:37">
      <c r="W185" s="22"/>
      <c r="X185" s="22"/>
      <c r="Y185" s="22"/>
      <c r="Z185" s="104"/>
      <c r="AA185" s="104"/>
      <c r="AB185" s="104"/>
      <c r="AC185" s="104"/>
      <c r="AD185" s="104"/>
      <c r="AE185" s="104"/>
      <c r="AF185" s="98"/>
      <c r="AG185" s="98"/>
      <c r="AH185" s="98"/>
      <c r="AI185" s="98"/>
      <c r="AJ185" s="98"/>
      <c r="AK185" s="98"/>
    </row>
    <row r="186" spans="23:37">
      <c r="W186" s="22"/>
      <c r="X186" s="22"/>
      <c r="Y186" s="22"/>
      <c r="Z186" s="104"/>
      <c r="AA186" s="104"/>
      <c r="AB186" s="104"/>
      <c r="AC186" s="104"/>
      <c r="AD186" s="104"/>
      <c r="AE186" s="104"/>
      <c r="AF186" s="98"/>
      <c r="AG186" s="98"/>
      <c r="AH186" s="98"/>
      <c r="AI186" s="98"/>
      <c r="AJ186" s="98"/>
      <c r="AK186" s="98"/>
    </row>
    <row r="187" spans="23:37">
      <c r="W187" s="22"/>
      <c r="X187" s="22"/>
      <c r="Y187" s="22"/>
      <c r="Z187" s="104"/>
      <c r="AA187" s="104"/>
      <c r="AB187" s="104"/>
      <c r="AC187" s="104"/>
      <c r="AD187" s="104"/>
      <c r="AE187" s="104"/>
      <c r="AF187" s="98"/>
      <c r="AG187" s="98"/>
      <c r="AH187" s="98"/>
      <c r="AI187" s="98"/>
      <c r="AJ187" s="98"/>
      <c r="AK187" s="98"/>
    </row>
    <row r="188" spans="23:37">
      <c r="W188" s="22"/>
      <c r="X188" s="22"/>
      <c r="Y188" s="22"/>
      <c r="Z188" s="104"/>
      <c r="AA188" s="104"/>
      <c r="AB188" s="104"/>
      <c r="AC188" s="104"/>
      <c r="AD188" s="104"/>
      <c r="AE188" s="104"/>
      <c r="AF188" s="98"/>
      <c r="AG188" s="98"/>
      <c r="AH188" s="98"/>
      <c r="AI188" s="98"/>
      <c r="AJ188" s="98"/>
      <c r="AK188" s="98"/>
    </row>
    <row r="189" spans="23:37">
      <c r="W189" s="22"/>
      <c r="X189" s="22"/>
      <c r="Y189" s="22"/>
      <c r="Z189" s="104"/>
      <c r="AA189" s="104"/>
      <c r="AB189" s="104"/>
      <c r="AC189" s="104"/>
      <c r="AD189" s="104"/>
      <c r="AE189" s="104"/>
      <c r="AF189" s="98"/>
      <c r="AG189" s="98"/>
      <c r="AH189" s="98"/>
      <c r="AI189" s="98"/>
      <c r="AJ189" s="98"/>
      <c r="AK189" s="98"/>
    </row>
    <row r="190" spans="23:37">
      <c r="W190" s="22"/>
      <c r="X190" s="22"/>
      <c r="Y190" s="22"/>
      <c r="Z190" s="104"/>
      <c r="AA190" s="104"/>
      <c r="AB190" s="104"/>
      <c r="AC190" s="104"/>
      <c r="AD190" s="104"/>
      <c r="AE190" s="104"/>
      <c r="AF190" s="98"/>
      <c r="AG190" s="98"/>
      <c r="AH190" s="98"/>
      <c r="AI190" s="98"/>
      <c r="AJ190" s="98"/>
      <c r="AK190" s="98"/>
    </row>
    <row r="191" spans="23:37">
      <c r="W191" s="22"/>
      <c r="X191" s="22"/>
      <c r="Y191" s="22"/>
      <c r="Z191" s="104"/>
      <c r="AA191" s="104"/>
      <c r="AB191" s="104"/>
      <c r="AC191" s="104"/>
      <c r="AD191" s="104"/>
      <c r="AE191" s="104"/>
      <c r="AF191" s="98"/>
      <c r="AG191" s="98"/>
      <c r="AH191" s="98"/>
      <c r="AI191" s="98"/>
      <c r="AJ191" s="98"/>
      <c r="AK191" s="98"/>
    </row>
    <row r="192" spans="23:37">
      <c r="W192" s="22"/>
      <c r="X192" s="22"/>
      <c r="Y192" s="22"/>
      <c r="Z192" s="104"/>
      <c r="AA192" s="104"/>
      <c r="AB192" s="104"/>
      <c r="AC192" s="104"/>
      <c r="AD192" s="104"/>
      <c r="AE192" s="104"/>
      <c r="AF192" s="98"/>
      <c r="AG192" s="98"/>
      <c r="AH192" s="98"/>
      <c r="AI192" s="98"/>
      <c r="AJ192" s="98"/>
      <c r="AK192" s="98"/>
    </row>
    <row r="193" spans="23:37">
      <c r="W193" s="22"/>
      <c r="X193" s="22"/>
      <c r="Y193" s="22"/>
      <c r="Z193" s="104"/>
      <c r="AA193" s="104"/>
      <c r="AB193" s="104"/>
      <c r="AC193" s="104"/>
      <c r="AD193" s="104"/>
      <c r="AE193" s="104"/>
      <c r="AF193" s="98"/>
      <c r="AG193" s="98"/>
      <c r="AH193" s="98"/>
      <c r="AI193" s="98"/>
      <c r="AJ193" s="98"/>
      <c r="AK193" s="98"/>
    </row>
    <row r="194" spans="23:37">
      <c r="W194" s="22"/>
      <c r="X194" s="22"/>
      <c r="Y194" s="22"/>
      <c r="Z194" s="104"/>
      <c r="AA194" s="104"/>
      <c r="AB194" s="104"/>
      <c r="AC194" s="104"/>
      <c r="AD194" s="104"/>
      <c r="AE194" s="104"/>
      <c r="AF194" s="98"/>
      <c r="AG194" s="98"/>
      <c r="AH194" s="98"/>
      <c r="AI194" s="98"/>
      <c r="AJ194" s="98"/>
      <c r="AK194" s="98"/>
    </row>
    <row r="195" spans="23:37">
      <c r="W195" s="22"/>
      <c r="X195" s="22"/>
      <c r="Y195" s="22"/>
      <c r="Z195" s="104"/>
      <c r="AA195" s="104"/>
      <c r="AB195" s="104"/>
      <c r="AC195" s="104"/>
      <c r="AD195" s="104"/>
      <c r="AE195" s="104"/>
      <c r="AF195" s="98"/>
      <c r="AG195" s="98"/>
      <c r="AH195" s="98"/>
      <c r="AI195" s="98"/>
      <c r="AJ195" s="98"/>
      <c r="AK195" s="98"/>
    </row>
    <row r="196" spans="23:37">
      <c r="W196" s="22"/>
      <c r="X196" s="22"/>
      <c r="Y196" s="22"/>
      <c r="Z196" s="104"/>
      <c r="AA196" s="104"/>
      <c r="AB196" s="104"/>
      <c r="AC196" s="104"/>
      <c r="AD196" s="104"/>
      <c r="AE196" s="104"/>
      <c r="AF196" s="98"/>
      <c r="AG196" s="98"/>
      <c r="AH196" s="98"/>
      <c r="AI196" s="98"/>
      <c r="AJ196" s="98"/>
      <c r="AK196" s="98"/>
    </row>
    <row r="197" spans="23:37">
      <c r="W197" s="22"/>
      <c r="X197" s="22"/>
      <c r="Y197" s="22"/>
      <c r="Z197" s="104"/>
      <c r="AA197" s="104"/>
      <c r="AB197" s="104"/>
      <c r="AC197" s="104"/>
      <c r="AD197" s="104"/>
      <c r="AE197" s="104"/>
      <c r="AF197" s="98"/>
      <c r="AG197" s="98"/>
      <c r="AH197" s="98"/>
      <c r="AI197" s="98"/>
      <c r="AJ197" s="98"/>
      <c r="AK197" s="98"/>
    </row>
    <row r="198" spans="23:37">
      <c r="W198" s="22"/>
      <c r="X198" s="22"/>
      <c r="Y198" s="22"/>
      <c r="Z198" s="104"/>
      <c r="AA198" s="104"/>
      <c r="AB198" s="104"/>
      <c r="AC198" s="104"/>
      <c r="AD198" s="104"/>
      <c r="AE198" s="104"/>
      <c r="AF198" s="98"/>
      <c r="AG198" s="98"/>
      <c r="AH198" s="98"/>
      <c r="AI198" s="98"/>
      <c r="AJ198" s="98"/>
      <c r="AK198" s="98"/>
    </row>
    <row r="199" spans="23:37">
      <c r="W199" s="22"/>
      <c r="X199" s="22"/>
      <c r="Y199" s="22"/>
      <c r="Z199" s="104"/>
      <c r="AA199" s="104"/>
      <c r="AB199" s="104"/>
      <c r="AC199" s="104"/>
      <c r="AD199" s="104"/>
      <c r="AE199" s="104"/>
      <c r="AF199" s="98"/>
      <c r="AG199" s="98"/>
      <c r="AH199" s="98"/>
      <c r="AI199" s="98"/>
      <c r="AJ199" s="98"/>
      <c r="AK199" s="98"/>
    </row>
    <row r="200" spans="23:37">
      <c r="W200" s="22"/>
      <c r="X200" s="22"/>
      <c r="Y200" s="22"/>
      <c r="Z200" s="104"/>
      <c r="AA200" s="104"/>
      <c r="AB200" s="104"/>
      <c r="AC200" s="104"/>
      <c r="AD200" s="104"/>
      <c r="AE200" s="104"/>
      <c r="AF200" s="98"/>
      <c r="AG200" s="98"/>
      <c r="AH200" s="98"/>
      <c r="AI200" s="98"/>
      <c r="AJ200" s="98"/>
      <c r="AK200" s="98"/>
    </row>
    <row r="201" spans="23:37">
      <c r="W201" s="22"/>
      <c r="X201" s="22"/>
      <c r="Y201" s="22"/>
      <c r="Z201" s="104"/>
      <c r="AA201" s="104"/>
      <c r="AB201" s="104"/>
      <c r="AC201" s="104"/>
      <c r="AD201" s="104"/>
      <c r="AE201" s="104"/>
      <c r="AF201" s="98"/>
      <c r="AG201" s="98"/>
      <c r="AH201" s="98"/>
      <c r="AI201" s="98"/>
      <c r="AJ201" s="98"/>
      <c r="AK201" s="98"/>
    </row>
    <row r="202" spans="23:37">
      <c r="W202" s="22"/>
      <c r="X202" s="22"/>
      <c r="Y202" s="22"/>
      <c r="Z202" s="104"/>
      <c r="AA202" s="104"/>
      <c r="AB202" s="104"/>
      <c r="AC202" s="104"/>
      <c r="AD202" s="104"/>
      <c r="AE202" s="104"/>
      <c r="AF202" s="98"/>
      <c r="AG202" s="98"/>
      <c r="AH202" s="98"/>
      <c r="AI202" s="98"/>
      <c r="AJ202" s="98"/>
      <c r="AK202" s="98"/>
    </row>
    <row r="203" spans="23:37">
      <c r="W203" s="22"/>
      <c r="X203" s="22"/>
      <c r="Y203" s="22"/>
      <c r="Z203" s="104"/>
      <c r="AA203" s="104"/>
      <c r="AB203" s="104"/>
      <c r="AC203" s="104"/>
      <c r="AD203" s="104"/>
      <c r="AE203" s="104"/>
      <c r="AF203" s="98"/>
      <c r="AG203" s="98"/>
      <c r="AH203" s="98"/>
      <c r="AI203" s="98"/>
      <c r="AJ203" s="98"/>
      <c r="AK203" s="98"/>
    </row>
    <row r="204" spans="23:37">
      <c r="W204" s="22"/>
      <c r="X204" s="22"/>
      <c r="Y204" s="22"/>
      <c r="Z204" s="104"/>
      <c r="AA204" s="104"/>
      <c r="AB204" s="104"/>
      <c r="AC204" s="104"/>
      <c r="AD204" s="104"/>
      <c r="AE204" s="104"/>
      <c r="AF204" s="98"/>
      <c r="AG204" s="98"/>
      <c r="AH204" s="98"/>
      <c r="AI204" s="98"/>
      <c r="AJ204" s="98"/>
      <c r="AK204" s="98"/>
    </row>
    <row r="205" spans="23:37">
      <c r="W205" s="22"/>
      <c r="X205" s="22"/>
      <c r="Y205" s="22"/>
      <c r="Z205" s="104"/>
      <c r="AA205" s="104"/>
      <c r="AB205" s="104"/>
      <c r="AC205" s="104"/>
      <c r="AD205" s="104"/>
      <c r="AE205" s="104"/>
      <c r="AF205" s="98"/>
      <c r="AG205" s="98"/>
      <c r="AH205" s="98"/>
      <c r="AI205" s="98"/>
      <c r="AJ205" s="98"/>
      <c r="AK205" s="98"/>
    </row>
    <row r="206" spans="23:37">
      <c r="W206" s="22"/>
      <c r="X206" s="22"/>
      <c r="Y206" s="22"/>
      <c r="Z206" s="104"/>
      <c r="AA206" s="104"/>
      <c r="AB206" s="104"/>
      <c r="AC206" s="104"/>
      <c r="AD206" s="104"/>
      <c r="AE206" s="104"/>
      <c r="AF206" s="98"/>
      <c r="AG206" s="98"/>
      <c r="AH206" s="98"/>
      <c r="AI206" s="98"/>
      <c r="AJ206" s="98"/>
      <c r="AK206" s="98"/>
    </row>
    <row r="207" spans="23:37">
      <c r="W207" s="22"/>
      <c r="X207" s="22"/>
      <c r="Y207" s="22"/>
      <c r="Z207" s="104"/>
      <c r="AA207" s="104"/>
      <c r="AB207" s="104"/>
      <c r="AC207" s="104"/>
      <c r="AD207" s="104"/>
      <c r="AE207" s="104"/>
      <c r="AF207" s="98"/>
      <c r="AG207" s="98"/>
      <c r="AH207" s="98"/>
      <c r="AI207" s="98"/>
      <c r="AJ207" s="98"/>
      <c r="AK207" s="98"/>
    </row>
    <row r="208" spans="23:37">
      <c r="W208" s="22"/>
      <c r="X208" s="22"/>
      <c r="Y208" s="22"/>
      <c r="Z208" s="104"/>
      <c r="AA208" s="104"/>
      <c r="AB208" s="104"/>
      <c r="AC208" s="104"/>
      <c r="AD208" s="104"/>
      <c r="AE208" s="104"/>
      <c r="AF208" s="98"/>
      <c r="AG208" s="98"/>
      <c r="AH208" s="98"/>
      <c r="AI208" s="98"/>
      <c r="AJ208" s="98"/>
      <c r="AK208" s="98"/>
    </row>
    <row r="209" spans="23:37">
      <c r="W209" s="22"/>
      <c r="X209" s="22"/>
      <c r="Y209" s="22"/>
      <c r="Z209" s="104"/>
      <c r="AA209" s="104"/>
      <c r="AB209" s="104"/>
      <c r="AC209" s="104"/>
      <c r="AD209" s="104"/>
      <c r="AE209" s="104"/>
      <c r="AF209" s="98"/>
      <c r="AG209" s="98"/>
      <c r="AH209" s="98"/>
      <c r="AI209" s="98"/>
      <c r="AJ209" s="98"/>
      <c r="AK209" s="98"/>
    </row>
    <row r="210" spans="23:37">
      <c r="W210" s="22"/>
      <c r="X210" s="22"/>
      <c r="Y210" s="22"/>
      <c r="Z210" s="104"/>
      <c r="AA210" s="104"/>
      <c r="AB210" s="104"/>
      <c r="AC210" s="104"/>
      <c r="AD210" s="104"/>
      <c r="AE210" s="104"/>
      <c r="AF210" s="98"/>
      <c r="AG210" s="98"/>
      <c r="AH210" s="98"/>
      <c r="AI210" s="98"/>
      <c r="AJ210" s="98"/>
      <c r="AK210" s="98"/>
    </row>
    <row r="211" spans="23:37">
      <c r="W211" s="22"/>
      <c r="X211" s="22"/>
      <c r="Y211" s="22"/>
      <c r="Z211" s="104"/>
      <c r="AA211" s="104"/>
      <c r="AB211" s="104"/>
      <c r="AC211" s="104"/>
      <c r="AD211" s="104"/>
      <c r="AE211" s="104"/>
      <c r="AF211" s="98"/>
      <c r="AG211" s="98"/>
      <c r="AH211" s="98"/>
      <c r="AI211" s="98"/>
      <c r="AJ211" s="98"/>
      <c r="AK211" s="98"/>
    </row>
    <row r="212" spans="23:37">
      <c r="W212" s="22"/>
      <c r="X212" s="22"/>
      <c r="Y212" s="22"/>
      <c r="Z212" s="104"/>
      <c r="AA212" s="104"/>
      <c r="AB212" s="104"/>
      <c r="AC212" s="104"/>
      <c r="AD212" s="104"/>
      <c r="AE212" s="104"/>
      <c r="AF212" s="98"/>
      <c r="AG212" s="98"/>
      <c r="AH212" s="98"/>
      <c r="AI212" s="98"/>
      <c r="AJ212" s="98"/>
      <c r="AK212" s="98"/>
    </row>
    <row r="213" spans="23:37">
      <c r="W213" s="22"/>
      <c r="X213" s="22"/>
      <c r="Y213" s="22"/>
      <c r="Z213" s="104"/>
      <c r="AA213" s="104"/>
      <c r="AB213" s="104"/>
      <c r="AC213" s="104"/>
      <c r="AD213" s="104"/>
      <c r="AE213" s="104"/>
      <c r="AF213" s="98"/>
      <c r="AG213" s="98"/>
      <c r="AH213" s="98"/>
      <c r="AI213" s="98"/>
      <c r="AJ213" s="98"/>
      <c r="AK213" s="98"/>
    </row>
    <row r="214" spans="23:37">
      <c r="W214" s="22"/>
      <c r="X214" s="22"/>
      <c r="Y214" s="22"/>
      <c r="Z214" s="104"/>
      <c r="AA214" s="104"/>
      <c r="AB214" s="104"/>
      <c r="AC214" s="104"/>
      <c r="AD214" s="104"/>
      <c r="AE214" s="104"/>
      <c r="AF214" s="98"/>
      <c r="AG214" s="98"/>
      <c r="AH214" s="98"/>
      <c r="AI214" s="98"/>
      <c r="AJ214" s="98"/>
      <c r="AK214" s="98"/>
    </row>
    <row r="215" spans="23:37">
      <c r="W215" s="22"/>
      <c r="X215" s="22"/>
      <c r="Y215" s="22"/>
      <c r="Z215" s="104"/>
      <c r="AA215" s="104"/>
      <c r="AB215" s="104"/>
      <c r="AC215" s="104"/>
      <c r="AD215" s="104"/>
      <c r="AE215" s="104"/>
      <c r="AF215" s="98"/>
      <c r="AG215" s="98"/>
      <c r="AH215" s="98"/>
      <c r="AI215" s="98"/>
      <c r="AJ215" s="98"/>
      <c r="AK215" s="98"/>
    </row>
    <row r="216" spans="23:37">
      <c r="W216" s="22"/>
      <c r="X216" s="22"/>
      <c r="Y216" s="22"/>
      <c r="Z216" s="104"/>
      <c r="AA216" s="104"/>
      <c r="AB216" s="104"/>
      <c r="AC216" s="104"/>
      <c r="AD216" s="104"/>
      <c r="AE216" s="104"/>
      <c r="AF216" s="98"/>
      <c r="AG216" s="98"/>
      <c r="AH216" s="98"/>
      <c r="AI216" s="98"/>
      <c r="AJ216" s="98"/>
      <c r="AK216" s="98"/>
    </row>
    <row r="217" spans="23:37">
      <c r="W217" s="22"/>
      <c r="X217" s="22"/>
      <c r="Y217" s="22"/>
      <c r="Z217" s="104"/>
      <c r="AA217" s="104"/>
      <c r="AB217" s="104"/>
      <c r="AC217" s="104"/>
      <c r="AD217" s="104"/>
      <c r="AE217" s="104"/>
      <c r="AF217" s="98"/>
      <c r="AG217" s="98"/>
      <c r="AH217" s="98"/>
      <c r="AI217" s="98"/>
      <c r="AJ217" s="98"/>
      <c r="AK217" s="98"/>
    </row>
    <row r="218" spans="23:37">
      <c r="W218" s="22"/>
      <c r="X218" s="22"/>
      <c r="Y218" s="22"/>
      <c r="Z218" s="104"/>
      <c r="AA218" s="104"/>
      <c r="AB218" s="104"/>
      <c r="AC218" s="104"/>
      <c r="AD218" s="104"/>
      <c r="AE218" s="104"/>
      <c r="AF218" s="98"/>
      <c r="AG218" s="98"/>
      <c r="AH218" s="98"/>
      <c r="AI218" s="98"/>
      <c r="AJ218" s="98"/>
      <c r="AK218" s="98"/>
    </row>
    <row r="219" spans="23:37">
      <c r="W219" s="22"/>
      <c r="X219" s="22"/>
      <c r="Y219" s="22"/>
      <c r="Z219" s="104"/>
      <c r="AA219" s="104"/>
      <c r="AB219" s="104"/>
      <c r="AC219" s="104"/>
      <c r="AD219" s="104"/>
      <c r="AE219" s="104"/>
      <c r="AF219" s="98"/>
      <c r="AG219" s="98"/>
      <c r="AH219" s="98"/>
      <c r="AI219" s="98"/>
      <c r="AJ219" s="98"/>
      <c r="AK219" s="98"/>
    </row>
    <row r="220" spans="23:37">
      <c r="W220" s="22"/>
      <c r="X220" s="22"/>
      <c r="Y220" s="22"/>
      <c r="Z220" s="104"/>
      <c r="AA220" s="104"/>
      <c r="AB220" s="104"/>
      <c r="AC220" s="104"/>
      <c r="AD220" s="104"/>
      <c r="AE220" s="104"/>
      <c r="AF220" s="98"/>
      <c r="AG220" s="98"/>
      <c r="AH220" s="98"/>
      <c r="AI220" s="98"/>
      <c r="AJ220" s="98"/>
      <c r="AK220" s="98"/>
    </row>
    <row r="221" spans="23:37">
      <c r="W221" s="22"/>
      <c r="X221" s="22"/>
      <c r="Y221" s="22"/>
      <c r="Z221" s="104"/>
      <c r="AA221" s="104"/>
      <c r="AB221" s="104"/>
      <c r="AC221" s="104"/>
      <c r="AD221" s="104"/>
      <c r="AE221" s="104"/>
      <c r="AF221" s="98"/>
      <c r="AG221" s="98"/>
      <c r="AH221" s="98"/>
      <c r="AI221" s="98"/>
      <c r="AJ221" s="98"/>
      <c r="AK221" s="98"/>
    </row>
    <row r="222" spans="23:37">
      <c r="W222" s="22"/>
      <c r="X222" s="22"/>
      <c r="Y222" s="22"/>
      <c r="Z222" s="104"/>
      <c r="AA222" s="104"/>
      <c r="AB222" s="104"/>
      <c r="AC222" s="104"/>
      <c r="AD222" s="104"/>
      <c r="AE222" s="104"/>
      <c r="AF222" s="98"/>
      <c r="AG222" s="98"/>
      <c r="AH222" s="98"/>
      <c r="AI222" s="98"/>
      <c r="AJ222" s="98"/>
      <c r="AK222" s="98"/>
    </row>
    <row r="223" spans="23:37">
      <c r="W223" s="22"/>
      <c r="X223" s="22"/>
      <c r="Y223" s="22"/>
      <c r="Z223" s="104"/>
      <c r="AA223" s="104"/>
      <c r="AB223" s="104"/>
      <c r="AC223" s="104"/>
      <c r="AD223" s="104"/>
      <c r="AE223" s="104"/>
      <c r="AF223" s="98"/>
      <c r="AG223" s="98"/>
      <c r="AH223" s="98"/>
      <c r="AI223" s="98"/>
      <c r="AJ223" s="98"/>
      <c r="AK223" s="98"/>
    </row>
    <row r="224" spans="23:37">
      <c r="W224" s="22"/>
      <c r="X224" s="22"/>
      <c r="Y224" s="22"/>
      <c r="Z224" s="104"/>
      <c r="AA224" s="104"/>
      <c r="AB224" s="104"/>
      <c r="AC224" s="104"/>
      <c r="AD224" s="104"/>
      <c r="AE224" s="104"/>
      <c r="AF224" s="98"/>
      <c r="AG224" s="98"/>
      <c r="AH224" s="98"/>
      <c r="AI224" s="98"/>
      <c r="AJ224" s="98"/>
      <c r="AK224" s="98"/>
    </row>
    <row r="225" spans="23:37">
      <c r="W225" s="22"/>
      <c r="X225" s="22"/>
      <c r="Y225" s="22"/>
      <c r="Z225" s="104"/>
      <c r="AA225" s="104"/>
      <c r="AB225" s="104"/>
      <c r="AC225" s="104"/>
      <c r="AD225" s="104"/>
      <c r="AE225" s="104"/>
      <c r="AF225" s="98"/>
      <c r="AG225" s="98"/>
      <c r="AH225" s="98"/>
      <c r="AI225" s="98"/>
      <c r="AJ225" s="98"/>
      <c r="AK225" s="98"/>
    </row>
    <row r="226" spans="23:37">
      <c r="W226" s="22"/>
      <c r="X226" s="22"/>
      <c r="Y226" s="22"/>
      <c r="Z226" s="104"/>
      <c r="AA226" s="104"/>
      <c r="AB226" s="104"/>
      <c r="AC226" s="104"/>
      <c r="AD226" s="104"/>
      <c r="AE226" s="104"/>
      <c r="AF226" s="98"/>
      <c r="AG226" s="98"/>
      <c r="AH226" s="98"/>
      <c r="AI226" s="98"/>
      <c r="AJ226" s="98"/>
      <c r="AK226" s="98"/>
    </row>
    <row r="227" spans="23:37">
      <c r="W227" s="22"/>
      <c r="X227" s="22"/>
      <c r="Y227" s="22"/>
      <c r="Z227" s="104"/>
      <c r="AA227" s="104"/>
      <c r="AB227" s="104"/>
      <c r="AC227" s="104"/>
      <c r="AD227" s="104"/>
      <c r="AE227" s="104"/>
      <c r="AF227" s="98"/>
      <c r="AG227" s="98"/>
      <c r="AH227" s="98"/>
      <c r="AI227" s="98"/>
      <c r="AJ227" s="98"/>
      <c r="AK227" s="98"/>
    </row>
    <row r="228" spans="23:37">
      <c r="W228" s="22"/>
      <c r="X228" s="22"/>
      <c r="Y228" s="22"/>
      <c r="Z228" s="104"/>
      <c r="AA228" s="104"/>
      <c r="AB228" s="104"/>
      <c r="AC228" s="104"/>
      <c r="AD228" s="104"/>
      <c r="AE228" s="104"/>
      <c r="AF228" s="98"/>
      <c r="AG228" s="98"/>
      <c r="AH228" s="98"/>
      <c r="AI228" s="98"/>
      <c r="AJ228" s="98"/>
      <c r="AK228" s="98"/>
    </row>
    <row r="229" spans="23:37">
      <c r="W229" s="22"/>
      <c r="X229" s="22"/>
      <c r="Y229" s="22"/>
      <c r="Z229" s="104"/>
      <c r="AA229" s="104"/>
      <c r="AB229" s="104"/>
      <c r="AC229" s="104"/>
      <c r="AD229" s="104"/>
      <c r="AE229" s="104"/>
      <c r="AF229" s="98"/>
      <c r="AG229" s="98"/>
      <c r="AH229" s="98"/>
      <c r="AI229" s="98"/>
      <c r="AJ229" s="98"/>
      <c r="AK229" s="98"/>
    </row>
    <row r="230" spans="23:37">
      <c r="W230" s="22"/>
      <c r="X230" s="22"/>
      <c r="Y230" s="22"/>
      <c r="Z230" s="104"/>
      <c r="AA230" s="104"/>
      <c r="AB230" s="104"/>
      <c r="AC230" s="104"/>
      <c r="AD230" s="104"/>
      <c r="AE230" s="104"/>
      <c r="AF230" s="98"/>
      <c r="AG230" s="98"/>
      <c r="AH230" s="98"/>
      <c r="AI230" s="98"/>
      <c r="AJ230" s="98"/>
      <c r="AK230" s="98"/>
    </row>
    <row r="231" spans="23:37">
      <c r="W231" s="22"/>
      <c r="X231" s="22"/>
      <c r="Y231" s="22"/>
      <c r="Z231" s="104"/>
      <c r="AA231" s="104"/>
      <c r="AB231" s="104"/>
      <c r="AC231" s="104"/>
      <c r="AD231" s="104"/>
      <c r="AE231" s="104"/>
      <c r="AF231" s="98"/>
      <c r="AG231" s="98"/>
      <c r="AH231" s="98"/>
      <c r="AI231" s="98"/>
      <c r="AJ231" s="98"/>
      <c r="AK231" s="98"/>
    </row>
    <row r="232" spans="23:37">
      <c r="W232" s="22"/>
      <c r="X232" s="22"/>
      <c r="Y232" s="22"/>
      <c r="Z232" s="104"/>
      <c r="AA232" s="104"/>
      <c r="AB232" s="104"/>
      <c r="AC232" s="104"/>
      <c r="AD232" s="104"/>
      <c r="AE232" s="104"/>
      <c r="AF232" s="98"/>
      <c r="AG232" s="98"/>
      <c r="AH232" s="98"/>
      <c r="AI232" s="98"/>
      <c r="AJ232" s="98"/>
      <c r="AK232" s="98"/>
    </row>
    <row r="233" spans="23:37">
      <c r="W233" s="22"/>
      <c r="X233" s="22"/>
      <c r="Y233" s="22"/>
      <c r="Z233" s="104"/>
      <c r="AA233" s="104"/>
      <c r="AB233" s="104"/>
      <c r="AC233" s="104"/>
      <c r="AD233" s="104"/>
      <c r="AE233" s="104"/>
      <c r="AF233" s="98"/>
      <c r="AG233" s="98"/>
      <c r="AH233" s="98"/>
      <c r="AI233" s="98"/>
      <c r="AJ233" s="98"/>
      <c r="AK233" s="98"/>
    </row>
    <row r="234" spans="23:37">
      <c r="W234" s="22"/>
      <c r="X234" s="22"/>
      <c r="Y234" s="22"/>
      <c r="Z234" s="104"/>
      <c r="AA234" s="104"/>
      <c r="AB234" s="104"/>
      <c r="AC234" s="104"/>
      <c r="AD234" s="104"/>
      <c r="AE234" s="104"/>
      <c r="AF234" s="98"/>
      <c r="AG234" s="98"/>
      <c r="AH234" s="98"/>
      <c r="AI234" s="98"/>
      <c r="AJ234" s="98"/>
      <c r="AK234" s="98"/>
    </row>
    <row r="235" spans="23:37">
      <c r="W235" s="22"/>
      <c r="X235" s="22"/>
      <c r="Y235" s="22"/>
      <c r="Z235" s="104"/>
      <c r="AA235" s="104"/>
      <c r="AB235" s="104"/>
      <c r="AC235" s="104"/>
      <c r="AD235" s="104"/>
      <c r="AE235" s="104"/>
      <c r="AF235" s="98"/>
      <c r="AG235" s="98"/>
      <c r="AH235" s="98"/>
      <c r="AI235" s="98"/>
      <c r="AJ235" s="98"/>
      <c r="AK235" s="98"/>
    </row>
    <row r="236" spans="23:37">
      <c r="W236" s="22"/>
      <c r="X236" s="22"/>
      <c r="Y236" s="22"/>
      <c r="Z236" s="104"/>
      <c r="AA236" s="104"/>
      <c r="AB236" s="104"/>
      <c r="AC236" s="104"/>
      <c r="AD236" s="104"/>
      <c r="AE236" s="104"/>
      <c r="AF236" s="98"/>
      <c r="AG236" s="98"/>
      <c r="AH236" s="98"/>
      <c r="AI236" s="98"/>
      <c r="AJ236" s="98"/>
      <c r="AK236" s="98"/>
    </row>
    <row r="237" spans="23:37">
      <c r="W237" s="22"/>
      <c r="X237" s="22"/>
      <c r="Y237" s="22"/>
      <c r="Z237" s="104"/>
      <c r="AA237" s="104"/>
      <c r="AB237" s="104"/>
      <c r="AC237" s="104"/>
      <c r="AD237" s="104"/>
      <c r="AE237" s="104"/>
      <c r="AF237" s="98"/>
      <c r="AG237" s="98"/>
      <c r="AH237" s="98"/>
      <c r="AI237" s="98"/>
      <c r="AJ237" s="98"/>
      <c r="AK237" s="98"/>
    </row>
    <row r="238" spans="23:37">
      <c r="W238" s="22"/>
      <c r="X238" s="22"/>
      <c r="Y238" s="22"/>
      <c r="Z238" s="104"/>
      <c r="AA238" s="104"/>
      <c r="AB238" s="104"/>
      <c r="AC238" s="104"/>
      <c r="AD238" s="104"/>
      <c r="AE238" s="104"/>
      <c r="AF238" s="98"/>
      <c r="AG238" s="98"/>
      <c r="AH238" s="98"/>
      <c r="AI238" s="98"/>
      <c r="AJ238" s="98"/>
      <c r="AK238" s="98"/>
    </row>
    <row r="239" spans="23:37">
      <c r="W239" s="22"/>
      <c r="X239" s="22"/>
      <c r="Y239" s="22"/>
      <c r="Z239" s="104"/>
      <c r="AA239" s="104"/>
      <c r="AB239" s="104"/>
      <c r="AC239" s="104"/>
      <c r="AD239" s="104"/>
      <c r="AE239" s="104"/>
      <c r="AF239" s="98"/>
      <c r="AG239" s="98"/>
      <c r="AH239" s="98"/>
      <c r="AI239" s="98"/>
      <c r="AJ239" s="98"/>
      <c r="AK239" s="98"/>
    </row>
    <row r="240" spans="23:37">
      <c r="W240" s="22"/>
      <c r="X240" s="22"/>
      <c r="Y240" s="22"/>
      <c r="Z240" s="104"/>
      <c r="AA240" s="104"/>
      <c r="AB240" s="104"/>
      <c r="AC240" s="104"/>
      <c r="AD240" s="104"/>
      <c r="AE240" s="104"/>
      <c r="AF240" s="98"/>
      <c r="AG240" s="98"/>
      <c r="AH240" s="98"/>
      <c r="AI240" s="98"/>
      <c r="AJ240" s="98"/>
      <c r="AK240" s="98"/>
    </row>
    <row r="241" spans="23:37">
      <c r="W241" s="22"/>
      <c r="X241" s="22"/>
      <c r="Y241" s="22"/>
      <c r="Z241" s="104"/>
      <c r="AA241" s="104"/>
      <c r="AB241" s="104"/>
      <c r="AC241" s="104"/>
      <c r="AD241" s="104"/>
      <c r="AE241" s="104"/>
      <c r="AF241" s="98"/>
      <c r="AG241" s="98"/>
      <c r="AH241" s="98"/>
      <c r="AI241" s="98"/>
      <c r="AJ241" s="98"/>
      <c r="AK241" s="98"/>
    </row>
    <row r="242" spans="23:37">
      <c r="W242" s="22"/>
      <c r="X242" s="22"/>
      <c r="Y242" s="22"/>
      <c r="Z242" s="104"/>
      <c r="AA242" s="104"/>
      <c r="AB242" s="104"/>
      <c r="AC242" s="104"/>
      <c r="AD242" s="104"/>
      <c r="AE242" s="104"/>
      <c r="AF242" s="98"/>
      <c r="AG242" s="98"/>
      <c r="AH242" s="98"/>
      <c r="AI242" s="98"/>
      <c r="AJ242" s="98"/>
      <c r="AK242" s="98"/>
    </row>
    <row r="243" spans="23:37">
      <c r="W243" s="22"/>
      <c r="X243" s="22"/>
      <c r="Y243" s="22"/>
      <c r="Z243" s="104"/>
      <c r="AA243" s="104"/>
      <c r="AB243" s="104"/>
      <c r="AC243" s="104"/>
      <c r="AD243" s="104"/>
      <c r="AE243" s="104"/>
      <c r="AF243" s="98"/>
      <c r="AG243" s="98"/>
      <c r="AH243" s="98"/>
      <c r="AI243" s="98"/>
      <c r="AJ243" s="98"/>
      <c r="AK243" s="98"/>
    </row>
    <row r="244" spans="23:37">
      <c r="W244" s="22"/>
      <c r="X244" s="22"/>
      <c r="Y244" s="22"/>
      <c r="Z244" s="104"/>
      <c r="AA244" s="104"/>
      <c r="AB244" s="104"/>
      <c r="AC244" s="104"/>
      <c r="AD244" s="104"/>
      <c r="AE244" s="104"/>
      <c r="AF244" s="98"/>
      <c r="AG244" s="98"/>
      <c r="AH244" s="98"/>
      <c r="AI244" s="98"/>
      <c r="AJ244" s="98"/>
      <c r="AK244" s="98"/>
    </row>
    <row r="245" spans="23:37">
      <c r="W245" s="22"/>
      <c r="X245" s="22"/>
      <c r="Y245" s="22"/>
      <c r="Z245" s="104"/>
      <c r="AA245" s="104"/>
      <c r="AB245" s="104"/>
      <c r="AC245" s="104"/>
      <c r="AD245" s="104"/>
      <c r="AE245" s="104"/>
      <c r="AF245" s="98"/>
      <c r="AG245" s="98"/>
      <c r="AH245" s="98"/>
      <c r="AI245" s="98"/>
      <c r="AJ245" s="98"/>
      <c r="AK245" s="98"/>
    </row>
    <row r="246" spans="23:37">
      <c r="W246" s="22"/>
      <c r="X246" s="22"/>
      <c r="Y246" s="22"/>
      <c r="Z246" s="104"/>
      <c r="AA246" s="104"/>
      <c r="AB246" s="104"/>
      <c r="AC246" s="104"/>
      <c r="AD246" s="104"/>
      <c r="AE246" s="104"/>
      <c r="AF246" s="98"/>
      <c r="AG246" s="98"/>
      <c r="AH246" s="98"/>
      <c r="AI246" s="98"/>
      <c r="AJ246" s="98"/>
      <c r="AK246" s="98"/>
    </row>
    <row r="247" spans="23:37">
      <c r="W247" s="22"/>
      <c r="X247" s="22"/>
      <c r="Y247" s="22"/>
      <c r="Z247" s="104"/>
      <c r="AA247" s="104"/>
      <c r="AB247" s="104"/>
      <c r="AC247" s="104"/>
      <c r="AD247" s="104"/>
      <c r="AE247" s="104"/>
      <c r="AF247" s="98"/>
      <c r="AG247" s="98"/>
      <c r="AH247" s="98"/>
      <c r="AI247" s="98"/>
      <c r="AJ247" s="98"/>
      <c r="AK247" s="98"/>
    </row>
    <row r="248" spans="23:37">
      <c r="W248" s="22"/>
      <c r="X248" s="22"/>
      <c r="Y248" s="22"/>
      <c r="Z248" s="104"/>
      <c r="AA248" s="104"/>
      <c r="AB248" s="104"/>
      <c r="AC248" s="104"/>
      <c r="AD248" s="104"/>
      <c r="AE248" s="104"/>
      <c r="AF248" s="98"/>
      <c r="AG248" s="98"/>
      <c r="AH248" s="98"/>
      <c r="AI248" s="98"/>
      <c r="AJ248" s="98"/>
      <c r="AK248" s="98"/>
    </row>
    <row r="249" spans="23:37">
      <c r="W249" s="22"/>
      <c r="X249" s="22"/>
      <c r="Y249" s="22"/>
      <c r="Z249" s="104"/>
      <c r="AA249" s="104"/>
      <c r="AB249" s="104"/>
      <c r="AC249" s="104"/>
      <c r="AD249" s="104"/>
      <c r="AE249" s="104"/>
      <c r="AF249" s="98"/>
      <c r="AG249" s="98"/>
      <c r="AH249" s="98"/>
      <c r="AI249" s="98"/>
      <c r="AJ249" s="98"/>
      <c r="AK249" s="98"/>
    </row>
    <row r="250" spans="23:37">
      <c r="W250" s="22"/>
      <c r="X250" s="22"/>
      <c r="Y250" s="22"/>
      <c r="Z250" s="104"/>
      <c r="AA250" s="104"/>
      <c r="AB250" s="104"/>
      <c r="AC250" s="104"/>
      <c r="AD250" s="104"/>
      <c r="AE250" s="104"/>
      <c r="AF250" s="98"/>
      <c r="AG250" s="98"/>
      <c r="AH250" s="98"/>
      <c r="AI250" s="98"/>
      <c r="AJ250" s="98"/>
      <c r="AK250" s="98"/>
    </row>
    <row r="251" spans="23:37">
      <c r="W251" s="22"/>
      <c r="X251" s="22"/>
      <c r="Y251" s="22"/>
      <c r="Z251" s="104"/>
      <c r="AA251" s="104"/>
      <c r="AB251" s="104"/>
      <c r="AC251" s="104"/>
      <c r="AD251" s="104"/>
      <c r="AE251" s="104"/>
      <c r="AF251" s="98"/>
      <c r="AG251" s="98"/>
      <c r="AH251" s="98"/>
      <c r="AI251" s="98"/>
      <c r="AJ251" s="98"/>
      <c r="AK251" s="98"/>
    </row>
    <row r="252" spans="23:37">
      <c r="W252" s="22"/>
      <c r="X252" s="22"/>
      <c r="Y252" s="22"/>
      <c r="Z252" s="104"/>
      <c r="AA252" s="104"/>
      <c r="AB252" s="104"/>
      <c r="AC252" s="104"/>
      <c r="AD252" s="104"/>
      <c r="AE252" s="104"/>
      <c r="AF252" s="98"/>
      <c r="AG252" s="98"/>
      <c r="AH252" s="98"/>
      <c r="AI252" s="98"/>
      <c r="AJ252" s="98"/>
      <c r="AK252" s="98"/>
    </row>
    <row r="253" spans="23:37">
      <c r="W253" s="22"/>
      <c r="X253" s="22"/>
      <c r="Y253" s="22"/>
      <c r="Z253" s="104"/>
      <c r="AA253" s="104"/>
      <c r="AB253" s="104"/>
      <c r="AC253" s="104"/>
      <c r="AD253" s="104"/>
      <c r="AE253" s="104"/>
      <c r="AF253" s="98"/>
      <c r="AG253" s="98"/>
      <c r="AH253" s="98"/>
      <c r="AI253" s="98"/>
      <c r="AJ253" s="98"/>
      <c r="AK253" s="98"/>
    </row>
    <row r="254" spans="23:37">
      <c r="W254" s="22"/>
      <c r="X254" s="22"/>
      <c r="Y254" s="22"/>
      <c r="Z254" s="104"/>
      <c r="AA254" s="104"/>
      <c r="AB254" s="104"/>
      <c r="AC254" s="104"/>
      <c r="AD254" s="104"/>
      <c r="AE254" s="104"/>
      <c r="AF254" s="98"/>
      <c r="AG254" s="98"/>
      <c r="AH254" s="98"/>
      <c r="AI254" s="98"/>
      <c r="AJ254" s="98"/>
      <c r="AK254" s="98"/>
    </row>
    <row r="255" spans="23:37">
      <c r="W255" s="22"/>
      <c r="X255" s="22"/>
      <c r="Y255" s="22"/>
      <c r="Z255" s="104"/>
      <c r="AA255" s="104"/>
      <c r="AB255" s="104"/>
      <c r="AC255" s="104"/>
      <c r="AD255" s="104"/>
      <c r="AE255" s="104"/>
      <c r="AF255" s="98"/>
      <c r="AG255" s="98"/>
      <c r="AH255" s="98"/>
      <c r="AI255" s="98"/>
      <c r="AJ255" s="98"/>
      <c r="AK255" s="98"/>
    </row>
  </sheetData>
  <sheetProtection sheet="1" objects="1" scenarios="1"/>
  <autoFilter ref="A3:AK3" xr:uid="{00000000-0001-0000-0200-000000000000}"/>
  <dataValidations disablePrompts="1" count="1">
    <dataValidation type="list" allowBlank="1" showInputMessage="1" showErrorMessage="1" sqref="B7:B11" xr:uid="{00000000-0002-0000-0200-000000000000}">
      <formula1>"Input"</formula1>
    </dataValidation>
  </dataValidation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G87"/>
  <sheetViews>
    <sheetView workbookViewId="0">
      <selection activeCell="Y106" sqref="Y106:AE116"/>
    </sheetView>
  </sheetViews>
  <sheetFormatPr baseColWidth="10" defaultRowHeight="13"/>
  <cols>
    <col min="1" max="1" width="45.83203125" customWidth="1"/>
    <col min="2" max="2" width="78.33203125" bestFit="1" customWidth="1"/>
  </cols>
  <sheetData>
    <row r="1" spans="1:7">
      <c r="A1" t="s">
        <v>205</v>
      </c>
    </row>
    <row r="2" spans="1:7">
      <c r="C2" t="s">
        <v>111</v>
      </c>
      <c r="D2" t="s">
        <v>112</v>
      </c>
      <c r="E2" t="s">
        <v>113</v>
      </c>
      <c r="F2" t="s">
        <v>114</v>
      </c>
      <c r="G2" t="s">
        <v>115</v>
      </c>
    </row>
    <row r="3" spans="1:7">
      <c r="A3" t="s">
        <v>206</v>
      </c>
      <c r="B3" t="s">
        <v>129</v>
      </c>
      <c r="C3">
        <f>IF(Kennwertmodell!D$18=$A3,1,0)</f>
        <v>1</v>
      </c>
      <c r="D3">
        <f>IF(Kennwertmodell!E$18=$A3,1,0)</f>
        <v>1</v>
      </c>
      <c r="E3">
        <f>IF(Kennwertmodell!M$18=$A3,1,0)</f>
        <v>1</v>
      </c>
      <c r="F3">
        <f>IF(Kennwertmodell!F$18=$A3,1,0)</f>
        <v>0</v>
      </c>
      <c r="G3">
        <f>IF(Kennwertmodell!G$18=$A3,1,0)</f>
        <v>0</v>
      </c>
    </row>
    <row r="4" spans="1:7">
      <c r="A4" t="s">
        <v>315</v>
      </c>
      <c r="B4" t="s">
        <v>202</v>
      </c>
      <c r="C4">
        <f>IF(Kennwertmodell!D$18=$A4,1,0)</f>
        <v>0</v>
      </c>
      <c r="D4">
        <f>IF(Kennwertmodell!E$18=$A4,1,0)</f>
        <v>0</v>
      </c>
      <c r="E4">
        <f>IF(Kennwertmodell!M$18=$A4,1,0)</f>
        <v>0</v>
      </c>
      <c r="F4">
        <f>IF(Kennwertmodell!F$18=$A4,1,0)</f>
        <v>0</v>
      </c>
      <c r="G4">
        <f>IF(Kennwertmodell!G$18=$A4,1,0)</f>
        <v>0</v>
      </c>
    </row>
    <row r="5" spans="1:7">
      <c r="A5" t="s">
        <v>207</v>
      </c>
      <c r="B5" t="s">
        <v>203</v>
      </c>
      <c r="C5">
        <f>IF(Kennwertmodell!D$18=$A5,1,0)</f>
        <v>0</v>
      </c>
      <c r="D5">
        <f>IF(Kennwertmodell!E$18=$A5,1,0)</f>
        <v>0</v>
      </c>
      <c r="E5">
        <f>IF(Kennwertmodell!M$18=$A5,1,0)</f>
        <v>0</v>
      </c>
      <c r="F5">
        <f>IF(Kennwertmodell!F$18=$A5,1,0)</f>
        <v>0</v>
      </c>
      <c r="G5">
        <f>IF(Kennwertmodell!G$18=$A5,1,0)</f>
        <v>0</v>
      </c>
    </row>
    <row r="6" spans="1:7">
      <c r="A6" t="s">
        <v>314</v>
      </c>
      <c r="B6" t="s">
        <v>204</v>
      </c>
      <c r="C6">
        <f>IF(Kennwertmodell!D$18=$A6,1,0)</f>
        <v>0</v>
      </c>
      <c r="D6">
        <f>IF(Kennwertmodell!E$18=$A6,1,0)</f>
        <v>0</v>
      </c>
      <c r="E6">
        <f>IF(Kennwertmodell!M$18=$A6,1,0)</f>
        <v>0</v>
      </c>
      <c r="F6">
        <f>IF(Kennwertmodell!F$18=$A6,1,0)</f>
        <v>0</v>
      </c>
      <c r="G6">
        <f>IF(Kennwertmodell!G$18=$A6,1,0)</f>
        <v>0</v>
      </c>
    </row>
    <row r="9" spans="1:7">
      <c r="A9" t="s">
        <v>233</v>
      </c>
      <c r="B9" t="s">
        <v>90</v>
      </c>
    </row>
    <row r="10" spans="1:7">
      <c r="A10" t="s">
        <v>232</v>
      </c>
      <c r="B10" t="s">
        <v>231</v>
      </c>
    </row>
    <row r="11" spans="1:7">
      <c r="A11" t="s">
        <v>235</v>
      </c>
      <c r="B11" t="s">
        <v>234</v>
      </c>
      <c r="C11" t="str">
        <f>IF(Kennwertmodell!C$4=$A11,B11,"")</f>
        <v/>
      </c>
    </row>
    <row r="12" spans="1:7">
      <c r="A12" t="s">
        <v>245</v>
      </c>
      <c r="B12" t="s">
        <v>244</v>
      </c>
    </row>
    <row r="13" spans="1:7">
      <c r="A13" t="s">
        <v>285</v>
      </c>
      <c r="B13" t="s">
        <v>287</v>
      </c>
    </row>
    <row r="14" spans="1:7">
      <c r="A14" t="s">
        <v>286</v>
      </c>
      <c r="B14" t="s">
        <v>288</v>
      </c>
    </row>
    <row r="15" spans="1:7">
      <c r="A15" t="s">
        <v>294</v>
      </c>
      <c r="B15" t="s">
        <v>289</v>
      </c>
    </row>
    <row r="16" spans="1:7">
      <c r="A16" t="s">
        <v>295</v>
      </c>
      <c r="B16" t="s">
        <v>290</v>
      </c>
    </row>
    <row r="17" spans="1:2">
      <c r="A17" t="s">
        <v>296</v>
      </c>
      <c r="B17" t="s">
        <v>291</v>
      </c>
    </row>
    <row r="18" spans="1:2">
      <c r="A18" t="s">
        <v>305</v>
      </c>
      <c r="B18" t="s">
        <v>292</v>
      </c>
    </row>
    <row r="19" spans="1:2">
      <c r="A19" t="s">
        <v>306</v>
      </c>
      <c r="B19" t="s">
        <v>293</v>
      </c>
    </row>
    <row r="20" spans="1:2">
      <c r="A20" t="s">
        <v>312</v>
      </c>
      <c r="B20" t="s">
        <v>297</v>
      </c>
    </row>
    <row r="21" spans="1:2">
      <c r="A21" t="s">
        <v>313</v>
      </c>
      <c r="B21" t="s">
        <v>298</v>
      </c>
    </row>
    <row r="83" spans="15:59">
      <c r="AV83" s="32"/>
    </row>
    <row r="84" spans="15:59">
      <c r="O84" s="32"/>
      <c r="P84" s="32"/>
      <c r="Q84" s="32"/>
      <c r="R84" s="32"/>
      <c r="S84" s="32"/>
      <c r="T84" s="32"/>
      <c r="U84" s="32"/>
      <c r="V84" s="32"/>
      <c r="W84" s="32"/>
      <c r="X84" s="32"/>
      <c r="Y84" s="32"/>
      <c r="AA84" s="32"/>
      <c r="AB84" s="32"/>
      <c r="AC84" s="32"/>
      <c r="AD84" s="32"/>
      <c r="AE84" s="32"/>
      <c r="AF84" s="32"/>
      <c r="AG84" s="32"/>
      <c r="AH84" s="32"/>
      <c r="AI84" s="32"/>
      <c r="AJ84" s="32"/>
      <c r="AL84" s="32"/>
      <c r="AN84" s="32"/>
      <c r="AO84" s="32"/>
      <c r="AP84" s="32"/>
      <c r="AQ84" s="32"/>
      <c r="AR84" s="32"/>
      <c r="AT84" s="32"/>
      <c r="AU84" s="32"/>
      <c r="AV84" s="32"/>
      <c r="AW84" s="32"/>
      <c r="AZ84" s="32"/>
      <c r="BC84" s="32"/>
      <c r="BD84" s="32"/>
      <c r="BE84" s="32"/>
      <c r="BF84" s="32"/>
      <c r="BG84" s="32"/>
    </row>
    <row r="85" spans="15:59">
      <c r="P85" s="32"/>
      <c r="AE85" s="32"/>
      <c r="AL85" s="32"/>
      <c r="AN85" s="32"/>
      <c r="AO85" s="32"/>
      <c r="AQ85" s="32"/>
      <c r="AV85" s="32"/>
    </row>
    <row r="86" spans="15:59">
      <c r="P86" s="32"/>
      <c r="Q86" s="32"/>
      <c r="AD86" s="32"/>
      <c r="AE86" s="32"/>
      <c r="AJ86" s="32"/>
      <c r="AL86" s="32"/>
      <c r="AN86" s="32"/>
      <c r="AO86" s="32"/>
      <c r="AQ86" s="32"/>
      <c r="AU86" s="32"/>
      <c r="AV86" s="32"/>
    </row>
    <row r="87" spans="15:59">
      <c r="AE87" s="32"/>
      <c r="AV87" s="32"/>
    </row>
  </sheetData>
  <sheetProtection sheet="1" objects="1" scenarios="1"/>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W421"/>
  <sheetViews>
    <sheetView topLeftCell="A38" zoomScale="110" zoomScaleNormal="110" workbookViewId="0">
      <selection activeCell="Y106" sqref="Y106:AE116"/>
    </sheetView>
  </sheetViews>
  <sheetFormatPr baseColWidth="10" defaultRowHeight="13"/>
  <cols>
    <col min="1" max="1" width="9.83203125" bestFit="1" customWidth="1"/>
    <col min="2" max="2" width="36.1640625" bestFit="1" customWidth="1"/>
  </cols>
  <sheetData>
    <row r="1" spans="2:61">
      <c r="D1" t="s">
        <v>119</v>
      </c>
      <c r="E1" t="s">
        <v>117</v>
      </c>
      <c r="F1" t="s">
        <v>116</v>
      </c>
      <c r="G1" t="s">
        <v>121</v>
      </c>
      <c r="H1" t="s">
        <v>434</v>
      </c>
      <c r="I1" t="s">
        <v>120</v>
      </c>
      <c r="J1" t="s">
        <v>187</v>
      </c>
      <c r="K1" t="s">
        <v>185</v>
      </c>
      <c r="L1" t="s">
        <v>186</v>
      </c>
      <c r="M1" t="s">
        <v>429</v>
      </c>
      <c r="N1" t="s">
        <v>189</v>
      </c>
      <c r="O1" t="s">
        <v>188</v>
      </c>
      <c r="P1" t="s">
        <v>172</v>
      </c>
      <c r="Q1" t="s">
        <v>171</v>
      </c>
      <c r="R1" t="s">
        <v>170</v>
      </c>
      <c r="S1" t="s">
        <v>174</v>
      </c>
      <c r="T1" t="s">
        <v>173</v>
      </c>
      <c r="U1" t="s">
        <v>156</v>
      </c>
      <c r="V1" t="s">
        <v>155</v>
      </c>
      <c r="W1" t="s">
        <v>154</v>
      </c>
      <c r="X1" t="s">
        <v>159</v>
      </c>
      <c r="Y1" t="s">
        <v>158</v>
      </c>
      <c r="Z1" t="s">
        <v>122</v>
      </c>
      <c r="AA1" t="s">
        <v>123</v>
      </c>
      <c r="AB1" t="s">
        <v>146</v>
      </c>
      <c r="AC1" t="s">
        <v>153</v>
      </c>
      <c r="AD1" t="s">
        <v>124</v>
      </c>
      <c r="AE1" t="s">
        <v>125</v>
      </c>
      <c r="AF1" t="s">
        <v>435</v>
      </c>
      <c r="AG1" t="s">
        <v>149</v>
      </c>
      <c r="AH1" t="s">
        <v>126</v>
      </c>
      <c r="AI1" t="s">
        <v>152</v>
      </c>
      <c r="AJ1" t="s">
        <v>127</v>
      </c>
      <c r="AK1" t="s">
        <v>148</v>
      </c>
      <c r="AL1" t="s">
        <v>202</v>
      </c>
      <c r="AM1" t="s">
        <v>203</v>
      </c>
      <c r="AN1" t="s">
        <v>204</v>
      </c>
      <c r="AO1" t="s">
        <v>128</v>
      </c>
      <c r="AP1" t="s">
        <v>147</v>
      </c>
      <c r="AQ1" t="s">
        <v>129</v>
      </c>
      <c r="AR1" t="s">
        <v>130</v>
      </c>
      <c r="AS1" t="s">
        <v>131</v>
      </c>
      <c r="AT1" t="s">
        <v>132</v>
      </c>
      <c r="AU1" t="s">
        <v>150</v>
      </c>
      <c r="AV1" t="s">
        <v>133</v>
      </c>
      <c r="AW1" t="s">
        <v>134</v>
      </c>
      <c r="AX1" t="s">
        <v>135</v>
      </c>
      <c r="AY1" t="s">
        <v>136</v>
      </c>
      <c r="AZ1" t="s">
        <v>138</v>
      </c>
      <c r="BA1" t="s">
        <v>151</v>
      </c>
      <c r="BB1" t="s">
        <v>139</v>
      </c>
      <c r="BC1" t="s">
        <v>140</v>
      </c>
      <c r="BD1" t="s">
        <v>141</v>
      </c>
      <c r="BE1" t="s">
        <v>145</v>
      </c>
      <c r="BF1" t="s">
        <v>142</v>
      </c>
      <c r="BG1" t="s">
        <v>143</v>
      </c>
      <c r="BH1" t="s">
        <v>144</v>
      </c>
      <c r="BI1" t="s">
        <v>447</v>
      </c>
    </row>
    <row r="2" spans="2:61">
      <c r="B2" s="126"/>
    </row>
    <row r="3" spans="2:61">
      <c r="B3" t="s">
        <v>11</v>
      </c>
      <c r="C3" t="s">
        <v>12</v>
      </c>
    </row>
    <row r="4" spans="2:61">
      <c r="B4" t="s">
        <v>13</v>
      </c>
      <c r="C4" t="s">
        <v>14</v>
      </c>
    </row>
    <row r="5" spans="2:61">
      <c r="B5" t="s">
        <v>15</v>
      </c>
      <c r="C5" t="s">
        <v>367</v>
      </c>
    </row>
    <row r="6" spans="2:61">
      <c r="B6" t="s">
        <v>16</v>
      </c>
      <c r="C6" t="s">
        <v>368</v>
      </c>
    </row>
    <row r="7" spans="2:61">
      <c r="B7" t="s">
        <v>17</v>
      </c>
      <c r="C7" t="s">
        <v>369</v>
      </c>
    </row>
    <row r="8" spans="2:61">
      <c r="B8" t="s">
        <v>18</v>
      </c>
      <c r="C8" t="s">
        <v>370</v>
      </c>
    </row>
    <row r="9" spans="2:61">
      <c r="B9" t="s">
        <v>19</v>
      </c>
      <c r="C9" t="s">
        <v>436</v>
      </c>
    </row>
    <row r="10" spans="2:61">
      <c r="B10" t="s">
        <v>20</v>
      </c>
      <c r="C10" t="s">
        <v>371</v>
      </c>
    </row>
    <row r="11" spans="2:61">
      <c r="B11" t="s">
        <v>21</v>
      </c>
      <c r="C11" t="s">
        <v>372</v>
      </c>
    </row>
    <row r="12" spans="2:61">
      <c r="B12" t="s">
        <v>22</v>
      </c>
      <c r="C12" t="s">
        <v>373</v>
      </c>
    </row>
    <row r="13" spans="2:61">
      <c r="B13" t="s">
        <v>23</v>
      </c>
      <c r="C13" t="s">
        <v>374</v>
      </c>
    </row>
    <row r="14" spans="2:61">
      <c r="B14" t="s">
        <v>24</v>
      </c>
      <c r="C14" t="s">
        <v>426</v>
      </c>
    </row>
    <row r="15" spans="2:61">
      <c r="B15" t="s">
        <v>25</v>
      </c>
      <c r="C15" t="s">
        <v>375</v>
      </c>
    </row>
    <row r="16" spans="2:61">
      <c r="B16" t="s">
        <v>26</v>
      </c>
      <c r="C16" t="s">
        <v>376</v>
      </c>
    </row>
    <row r="17" spans="2:3">
      <c r="B17" t="s">
        <v>27</v>
      </c>
      <c r="C17" t="s">
        <v>377</v>
      </c>
    </row>
    <row r="18" spans="2:3">
      <c r="B18" t="s">
        <v>28</v>
      </c>
      <c r="C18" t="s">
        <v>378</v>
      </c>
    </row>
    <row r="19" spans="2:3">
      <c r="B19" t="s">
        <v>29</v>
      </c>
      <c r="C19" t="s">
        <v>379</v>
      </c>
    </row>
    <row r="20" spans="2:3">
      <c r="B20" t="s">
        <v>30</v>
      </c>
      <c r="C20" t="s">
        <v>380</v>
      </c>
    </row>
    <row r="21" spans="2:3">
      <c r="B21" t="s">
        <v>31</v>
      </c>
      <c r="C21" t="s">
        <v>381</v>
      </c>
    </row>
    <row r="22" spans="2:3">
      <c r="B22" t="s">
        <v>32</v>
      </c>
      <c r="C22" t="s">
        <v>382</v>
      </c>
    </row>
    <row r="23" spans="2:3">
      <c r="B23" t="s">
        <v>33</v>
      </c>
      <c r="C23" t="s">
        <v>383</v>
      </c>
    </row>
    <row r="24" spans="2:3">
      <c r="B24" t="s">
        <v>34</v>
      </c>
      <c r="C24" t="s">
        <v>384</v>
      </c>
    </row>
    <row r="25" spans="2:3">
      <c r="B25" t="s">
        <v>35</v>
      </c>
      <c r="C25" t="s">
        <v>385</v>
      </c>
    </row>
    <row r="26" spans="2:3">
      <c r="B26" t="s">
        <v>36</v>
      </c>
      <c r="C26" t="s">
        <v>386</v>
      </c>
    </row>
    <row r="27" spans="2:3">
      <c r="B27" t="s">
        <v>37</v>
      </c>
      <c r="C27" t="s">
        <v>387</v>
      </c>
    </row>
    <row r="28" spans="2:3">
      <c r="B28" t="s">
        <v>38</v>
      </c>
      <c r="C28" t="s">
        <v>388</v>
      </c>
    </row>
    <row r="29" spans="2:3">
      <c r="B29" t="s">
        <v>39</v>
      </c>
      <c r="C29" t="s">
        <v>389</v>
      </c>
    </row>
    <row r="30" spans="2:3">
      <c r="B30" t="s">
        <v>40</v>
      </c>
      <c r="C30" t="s">
        <v>390</v>
      </c>
    </row>
    <row r="31" spans="2:3">
      <c r="B31" t="s">
        <v>41</v>
      </c>
      <c r="C31" t="s">
        <v>391</v>
      </c>
    </row>
    <row r="32" spans="2:3">
      <c r="B32" t="s">
        <v>42</v>
      </c>
      <c r="C32" t="s">
        <v>392</v>
      </c>
    </row>
    <row r="33" spans="2:3">
      <c r="B33" t="s">
        <v>43</v>
      </c>
      <c r="C33" t="s">
        <v>437</v>
      </c>
    </row>
    <row r="34" spans="2:3">
      <c r="B34" t="s">
        <v>44</v>
      </c>
      <c r="C34" t="s">
        <v>427</v>
      </c>
    </row>
    <row r="35" spans="2:3">
      <c r="B35" t="s">
        <v>45</v>
      </c>
      <c r="C35" t="s">
        <v>393</v>
      </c>
    </row>
    <row r="36" spans="2:3">
      <c r="B36" t="s">
        <v>46</v>
      </c>
      <c r="C36" t="s">
        <v>394</v>
      </c>
    </row>
    <row r="37" spans="2:3">
      <c r="B37" t="s">
        <v>47</v>
      </c>
      <c r="C37" t="s">
        <v>395</v>
      </c>
    </row>
    <row r="38" spans="2:3">
      <c r="B38" t="s">
        <v>48</v>
      </c>
      <c r="C38" t="s">
        <v>396</v>
      </c>
    </row>
    <row r="39" spans="2:3">
      <c r="B39" t="s">
        <v>49</v>
      </c>
      <c r="C39" t="s">
        <v>397</v>
      </c>
    </row>
    <row r="40" spans="2:3">
      <c r="B40" t="s">
        <v>50</v>
      </c>
      <c r="C40" t="s">
        <v>398</v>
      </c>
    </row>
    <row r="41" spans="2:3">
      <c r="B41" t="s">
        <v>51</v>
      </c>
      <c r="C41" t="s">
        <v>399</v>
      </c>
    </row>
    <row r="42" spans="2:3">
      <c r="B42" t="s">
        <v>52</v>
      </c>
      <c r="C42" t="s">
        <v>400</v>
      </c>
    </row>
    <row r="43" spans="2:3">
      <c r="B43" t="s">
        <v>53</v>
      </c>
      <c r="C43" t="s">
        <v>401</v>
      </c>
    </row>
    <row r="44" spans="2:3">
      <c r="B44" t="s">
        <v>54</v>
      </c>
      <c r="C44" t="s">
        <v>402</v>
      </c>
    </row>
    <row r="45" spans="2:3">
      <c r="B45" t="s">
        <v>55</v>
      </c>
      <c r="C45" t="s">
        <v>403</v>
      </c>
    </row>
    <row r="46" spans="2:3">
      <c r="B46" t="s">
        <v>56</v>
      </c>
      <c r="C46" t="s">
        <v>404</v>
      </c>
    </row>
    <row r="47" spans="2:3">
      <c r="B47" t="s">
        <v>57</v>
      </c>
      <c r="C47" t="s">
        <v>405</v>
      </c>
    </row>
    <row r="48" spans="2:3">
      <c r="B48" t="s">
        <v>91</v>
      </c>
      <c r="C48" t="s">
        <v>406</v>
      </c>
    </row>
    <row r="49" spans="2:3">
      <c r="B49" t="s">
        <v>92</v>
      </c>
      <c r="C49" t="s">
        <v>407</v>
      </c>
    </row>
    <row r="50" spans="2:3">
      <c r="B50" t="s">
        <v>93</v>
      </c>
      <c r="C50" t="s">
        <v>408</v>
      </c>
    </row>
    <row r="51" spans="2:3">
      <c r="B51" t="s">
        <v>94</v>
      </c>
      <c r="C51" t="s">
        <v>409</v>
      </c>
    </row>
    <row r="52" spans="2:3">
      <c r="B52" t="s">
        <v>95</v>
      </c>
      <c r="C52" t="s">
        <v>410</v>
      </c>
    </row>
    <row r="53" spans="2:3">
      <c r="B53" t="s">
        <v>96</v>
      </c>
      <c r="C53" t="s">
        <v>411</v>
      </c>
    </row>
    <row r="54" spans="2:3">
      <c r="B54" t="s">
        <v>106</v>
      </c>
      <c r="C54" t="s">
        <v>412</v>
      </c>
    </row>
    <row r="55" spans="2:3">
      <c r="B55" t="s">
        <v>107</v>
      </c>
      <c r="C55" t="s">
        <v>413</v>
      </c>
    </row>
    <row r="56" spans="2:3">
      <c r="B56" t="s">
        <v>108</v>
      </c>
      <c r="C56" t="s">
        <v>414</v>
      </c>
    </row>
    <row r="57" spans="2:3">
      <c r="B57" t="s">
        <v>211</v>
      </c>
      <c r="C57" t="s">
        <v>415</v>
      </c>
    </row>
    <row r="58" spans="2:3">
      <c r="B58" t="s">
        <v>212</v>
      </c>
      <c r="C58" t="s">
        <v>416</v>
      </c>
    </row>
    <row r="59" spans="2:3">
      <c r="B59" t="s">
        <v>213</v>
      </c>
      <c r="C59" t="s">
        <v>417</v>
      </c>
    </row>
    <row r="60" spans="2:3">
      <c r="B60" t="s">
        <v>419</v>
      </c>
      <c r="C60" t="s">
        <v>418</v>
      </c>
    </row>
    <row r="61" spans="2:3">
      <c r="B61" t="s">
        <v>428</v>
      </c>
      <c r="C61" t="s">
        <v>420</v>
      </c>
    </row>
    <row r="62" spans="2:3">
      <c r="B62" t="s">
        <v>471</v>
      </c>
      <c r="C62" t="s">
        <v>472</v>
      </c>
    </row>
    <row r="63" spans="2:3">
      <c r="B63" t="s">
        <v>58</v>
      </c>
      <c r="C63" t="s">
        <v>421</v>
      </c>
    </row>
    <row r="64" spans="2:3">
      <c r="B64" t="s">
        <v>59</v>
      </c>
      <c r="C64" t="s">
        <v>60</v>
      </c>
    </row>
    <row r="65" spans="1:61">
      <c r="B65" t="s">
        <v>61</v>
      </c>
      <c r="C65" t="s">
        <v>62</v>
      </c>
    </row>
    <row r="66" spans="1:61">
      <c r="B66" t="s">
        <v>63</v>
      </c>
      <c r="C66" t="s">
        <v>88</v>
      </c>
    </row>
    <row r="67" spans="1:61">
      <c r="B67" t="s">
        <v>65</v>
      </c>
      <c r="C67" t="s">
        <v>64</v>
      </c>
      <c r="AM67" s="32"/>
    </row>
    <row r="68" spans="1:61">
      <c r="B68" t="s">
        <v>66</v>
      </c>
      <c r="C68" t="s">
        <v>64</v>
      </c>
    </row>
    <row r="69" spans="1:61">
      <c r="B69" t="s">
        <v>67</v>
      </c>
      <c r="C69" t="s">
        <v>68</v>
      </c>
    </row>
    <row r="70" spans="1:61">
      <c r="B70" t="s">
        <v>69</v>
      </c>
      <c r="C70" t="s">
        <v>70</v>
      </c>
      <c r="H70" s="149"/>
    </row>
    <row r="72" spans="1:61">
      <c r="B72" t="s">
        <v>68</v>
      </c>
      <c r="C72" t="s">
        <v>2</v>
      </c>
      <c r="D72" t="s">
        <v>119</v>
      </c>
      <c r="E72" t="s">
        <v>117</v>
      </c>
      <c r="F72" t="s">
        <v>116</v>
      </c>
      <c r="G72" t="s">
        <v>121</v>
      </c>
      <c r="H72" t="s">
        <v>434</v>
      </c>
      <c r="I72" t="s">
        <v>120</v>
      </c>
      <c r="J72" t="s">
        <v>187</v>
      </c>
      <c r="K72" t="s">
        <v>185</v>
      </c>
      <c r="L72" t="s">
        <v>186</v>
      </c>
      <c r="M72" t="s">
        <v>429</v>
      </c>
      <c r="N72" t="s">
        <v>189</v>
      </c>
      <c r="O72" t="s">
        <v>188</v>
      </c>
      <c r="P72" t="s">
        <v>172</v>
      </c>
      <c r="Q72" t="s">
        <v>171</v>
      </c>
      <c r="R72" t="s">
        <v>170</v>
      </c>
      <c r="S72" t="s">
        <v>174</v>
      </c>
      <c r="T72" t="s">
        <v>173</v>
      </c>
      <c r="U72" t="s">
        <v>156</v>
      </c>
      <c r="V72" t="s">
        <v>155</v>
      </c>
      <c r="W72" t="s">
        <v>154</v>
      </c>
      <c r="X72" t="s">
        <v>159</v>
      </c>
      <c r="Y72" t="s">
        <v>158</v>
      </c>
      <c r="Z72" t="s">
        <v>122</v>
      </c>
      <c r="AA72" t="s">
        <v>123</v>
      </c>
      <c r="AB72" t="s">
        <v>146</v>
      </c>
      <c r="AC72" t="s">
        <v>153</v>
      </c>
      <c r="AD72" t="s">
        <v>124</v>
      </c>
      <c r="AE72" t="s">
        <v>125</v>
      </c>
      <c r="AF72" t="s">
        <v>435</v>
      </c>
      <c r="AG72" t="s">
        <v>149</v>
      </c>
      <c r="AH72" t="s">
        <v>126</v>
      </c>
      <c r="AI72" t="s">
        <v>152</v>
      </c>
      <c r="AJ72" t="s">
        <v>127</v>
      </c>
      <c r="AK72" t="s">
        <v>148</v>
      </c>
      <c r="AL72" t="s">
        <v>202</v>
      </c>
      <c r="AM72" t="s">
        <v>203</v>
      </c>
      <c r="AN72" t="s">
        <v>204</v>
      </c>
      <c r="AO72" t="s">
        <v>128</v>
      </c>
      <c r="AP72" t="s">
        <v>147</v>
      </c>
      <c r="AQ72" t="s">
        <v>129</v>
      </c>
      <c r="AR72" t="s">
        <v>130</v>
      </c>
      <c r="AS72" t="s">
        <v>131</v>
      </c>
      <c r="AT72" t="s">
        <v>132</v>
      </c>
      <c r="AU72" t="s">
        <v>150</v>
      </c>
      <c r="AV72" t="s">
        <v>133</v>
      </c>
      <c r="AW72" t="s">
        <v>134</v>
      </c>
      <c r="AX72" t="s">
        <v>135</v>
      </c>
      <c r="AY72" t="s">
        <v>136</v>
      </c>
      <c r="AZ72" t="s">
        <v>138</v>
      </c>
      <c r="BA72" t="s">
        <v>151</v>
      </c>
      <c r="BB72" t="s">
        <v>139</v>
      </c>
      <c r="BC72" t="s">
        <v>140</v>
      </c>
      <c r="BD72" t="s">
        <v>141</v>
      </c>
      <c r="BE72" t="s">
        <v>145</v>
      </c>
      <c r="BF72" t="s">
        <v>142</v>
      </c>
      <c r="BG72" t="s">
        <v>143</v>
      </c>
      <c r="BH72" t="s">
        <v>144</v>
      </c>
      <c r="BI72" t="s">
        <v>447</v>
      </c>
    </row>
    <row r="73" spans="1:61">
      <c r="A73" t="s">
        <v>90</v>
      </c>
      <c r="B73" t="s">
        <v>9</v>
      </c>
      <c r="C73" t="s">
        <v>89</v>
      </c>
      <c r="D73">
        <v>11101.937511908</v>
      </c>
      <c r="E73">
        <v>10024.9029489205</v>
      </c>
      <c r="F73">
        <v>8020.2252544617404</v>
      </c>
      <c r="G73">
        <v>21216.539649427599</v>
      </c>
      <c r="H73">
        <v>19405.820596818001</v>
      </c>
      <c r="I73">
        <v>15618.460148435301</v>
      </c>
      <c r="J73">
        <v>4630.3334012365804</v>
      </c>
      <c r="K73">
        <v>3966.9283417956399</v>
      </c>
      <c r="L73">
        <v>2339.4464710266998</v>
      </c>
      <c r="M73">
        <v>7947.9084860380499</v>
      </c>
      <c r="N73">
        <v>8476.8065411499792</v>
      </c>
      <c r="O73">
        <v>7936.7842098213696</v>
      </c>
      <c r="P73">
        <v>745.98865395816995</v>
      </c>
      <c r="Q73">
        <v>459.58230282352702</v>
      </c>
      <c r="R73">
        <v>82.386482070574203</v>
      </c>
      <c r="S73">
        <v>3198.62893264788</v>
      </c>
      <c r="T73">
        <v>2626.68572130649</v>
      </c>
      <c r="U73">
        <v>821.81022545179405</v>
      </c>
      <c r="V73">
        <v>694.58707629742696</v>
      </c>
      <c r="W73">
        <v>694.58707629742696</v>
      </c>
      <c r="X73">
        <v>7876.1083098448898</v>
      </c>
      <c r="Y73">
        <v>4942.5182589385404</v>
      </c>
      <c r="Z73">
        <v>34.903288765941703</v>
      </c>
      <c r="AA73">
        <v>5.44209471208148</v>
      </c>
      <c r="AB73">
        <v>19.373152696730202</v>
      </c>
      <c r="AC73">
        <v>24.567007805525201</v>
      </c>
      <c r="AD73">
        <v>8.7637673627659094</v>
      </c>
      <c r="AE73">
        <v>1318.3141162154</v>
      </c>
      <c r="AF73">
        <v>270.702845719712</v>
      </c>
      <c r="AG73">
        <v>1552.5238308665</v>
      </c>
      <c r="AH73">
        <v>38.037774536257501</v>
      </c>
      <c r="AI73">
        <v>1.1342100306085701</v>
      </c>
      <c r="AJ73">
        <v>0.79070154920011804</v>
      </c>
      <c r="AK73">
        <v>20.4632906107691</v>
      </c>
      <c r="AL73">
        <v>316.45825092034102</v>
      </c>
      <c r="AM73">
        <v>1.9492255837005299</v>
      </c>
      <c r="AN73">
        <v>4.2138720815186499</v>
      </c>
      <c r="AO73">
        <v>29.7642073249764</v>
      </c>
      <c r="AP73">
        <v>6.9919469278199102</v>
      </c>
      <c r="AQ73">
        <v>496.06789874696301</v>
      </c>
      <c r="AR73">
        <v>71.927752366872099</v>
      </c>
      <c r="AS73">
        <v>1233.6360808428999</v>
      </c>
      <c r="AT73">
        <v>1.5930034268031701</v>
      </c>
      <c r="AU73">
        <v>1.7334919099213699</v>
      </c>
      <c r="AV73">
        <v>740.11475194377294</v>
      </c>
      <c r="AW73">
        <v>4.0828660403676302</v>
      </c>
      <c r="AX73">
        <v>2.5008978935778998</v>
      </c>
      <c r="AY73">
        <v>63.3543477309412</v>
      </c>
      <c r="AZ73">
        <v>221.541743252781</v>
      </c>
      <c r="BA73">
        <v>19.411006232321999</v>
      </c>
      <c r="BB73">
        <v>54.597066690784999</v>
      </c>
      <c r="BC73">
        <v>409.87964445299201</v>
      </c>
      <c r="BD73">
        <v>15.181506931437699</v>
      </c>
      <c r="BE73">
        <v>5.2307512281171604</v>
      </c>
      <c r="BF73">
        <v>138.99343675855499</v>
      </c>
      <c r="BG73">
        <v>14.3182995331796</v>
      </c>
      <c r="BH73">
        <v>13.567120546958501</v>
      </c>
      <c r="BI73">
        <v>29000</v>
      </c>
    </row>
    <row r="74" spans="1:61">
      <c r="B74" t="s">
        <v>422</v>
      </c>
      <c r="C74" t="s">
        <v>89</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row>
    <row r="75" spans="1:61">
      <c r="B75" t="s">
        <v>423</v>
      </c>
      <c r="C75" t="s">
        <v>89</v>
      </c>
      <c r="D75">
        <v>35.709389434749603</v>
      </c>
      <c r="E75">
        <v>33.930975637092203</v>
      </c>
      <c r="F75">
        <v>29.854184731150699</v>
      </c>
      <c r="G75">
        <v>97.675012076881899</v>
      </c>
      <c r="H75">
        <v>82.995855652947597</v>
      </c>
      <c r="I75">
        <v>95.467381197955802</v>
      </c>
      <c r="J75">
        <v>14.264737729759901</v>
      </c>
      <c r="K75">
        <v>11.8780592656937</v>
      </c>
      <c r="L75">
        <v>7.8595991970095902</v>
      </c>
      <c r="M75">
        <v>35.152205743791001</v>
      </c>
      <c r="N75">
        <v>40.719492570955801</v>
      </c>
      <c r="O75">
        <v>42.5542117219887</v>
      </c>
      <c r="P75">
        <v>0.12305006423897299</v>
      </c>
      <c r="Q75">
        <v>6.44749848049192E-2</v>
      </c>
      <c r="R75">
        <v>6.1441407222880499E-3</v>
      </c>
      <c r="S75">
        <v>0.53245377732833199</v>
      </c>
      <c r="T75">
        <v>0.51275582939537201</v>
      </c>
      <c r="U75">
        <v>0.98374092231211396</v>
      </c>
      <c r="V75">
        <v>1.6505806785846</v>
      </c>
      <c r="W75">
        <v>1.6505806785846</v>
      </c>
      <c r="X75">
        <v>44.145309125293998</v>
      </c>
      <c r="Y75">
        <v>49.616455184039097</v>
      </c>
      <c r="Z75">
        <v>7.0468825356647799E-3</v>
      </c>
      <c r="AA75">
        <v>5.6631294017718602E-4</v>
      </c>
      <c r="AB75">
        <v>2.0160007579123102E-3</v>
      </c>
      <c r="AC75">
        <v>3.3968082225798099E-3</v>
      </c>
      <c r="AD75">
        <v>3.1609807678724101E-3</v>
      </c>
      <c r="AE75">
        <v>1.60949168184917</v>
      </c>
      <c r="AF75">
        <v>0.38192829913112902</v>
      </c>
      <c r="AG75">
        <v>9.4937979353580495</v>
      </c>
      <c r="AH75">
        <v>3.1435321728488898E-3</v>
      </c>
      <c r="AI75">
        <v>1.18027680735957E-4</v>
      </c>
      <c r="AJ75">
        <v>0.107061881341052</v>
      </c>
      <c r="AK75">
        <v>2.7707526226980401</v>
      </c>
      <c r="AL75">
        <v>3.6609193376194803E-2</v>
      </c>
      <c r="AM75">
        <v>1.20282746642592E-2</v>
      </c>
      <c r="AN75">
        <v>4.8500821730850099E-4</v>
      </c>
      <c r="AO75">
        <v>3.0973102553380101E-3</v>
      </c>
      <c r="AP75">
        <v>7.27593000810169E-4</v>
      </c>
      <c r="AQ75">
        <v>4.46122109050507E-2</v>
      </c>
      <c r="AR75">
        <v>0.44754905883157398</v>
      </c>
      <c r="AS75">
        <v>5.5951479665115097E-3</v>
      </c>
      <c r="AT75">
        <v>2.3102414625771701E-4</v>
      </c>
      <c r="AU75">
        <v>1.0982660032800001E-3</v>
      </c>
      <c r="AV75">
        <v>8.9935945271579794</v>
      </c>
      <c r="AW75">
        <v>4.03962967069863E-4</v>
      </c>
      <c r="AX75">
        <v>2.6024737056686199E-4</v>
      </c>
      <c r="AY75">
        <v>8.5782501198731094</v>
      </c>
      <c r="AZ75">
        <v>2.3891472376502101E-2</v>
      </c>
      <c r="BA75">
        <v>2.28701292366043E-3</v>
      </c>
      <c r="BB75">
        <v>5.6814566813892398E-3</v>
      </c>
      <c r="BC75">
        <v>4.4174517146044499E-2</v>
      </c>
      <c r="BD75">
        <v>1.5798115030185599E-3</v>
      </c>
      <c r="BE75">
        <v>5.4432020463632399E-4</v>
      </c>
      <c r="BF75">
        <v>0.45531032230566498</v>
      </c>
      <c r="BG75">
        <v>3.1582768755398401E-3</v>
      </c>
      <c r="BH75">
        <v>3.0179385692432502E-3</v>
      </c>
      <c r="BI75">
        <v>0</v>
      </c>
    </row>
    <row r="76" spans="1:61">
      <c r="B76" t="s">
        <v>71</v>
      </c>
      <c r="C76" t="s">
        <v>89</v>
      </c>
      <c r="D76">
        <v>445.15213708796</v>
      </c>
      <c r="E76">
        <v>341.18225286006901</v>
      </c>
      <c r="F76">
        <v>229.00655200386799</v>
      </c>
      <c r="G76">
        <v>1759.17163613309</v>
      </c>
      <c r="H76">
        <v>1572.791535626</v>
      </c>
      <c r="I76">
        <v>1249.13956360323</v>
      </c>
      <c r="J76">
        <v>268.32123861826398</v>
      </c>
      <c r="K76">
        <v>176.51501796239401</v>
      </c>
      <c r="L76">
        <v>85.438263393132402</v>
      </c>
      <c r="M76">
        <v>788.557287472692</v>
      </c>
      <c r="N76">
        <v>819.06638629960503</v>
      </c>
      <c r="O76">
        <v>745.56814710485696</v>
      </c>
      <c r="P76">
        <v>24.032696846355599</v>
      </c>
      <c r="Q76">
        <v>23.485107989870802</v>
      </c>
      <c r="R76">
        <v>2.3861614595181999</v>
      </c>
      <c r="S76">
        <v>48.7386217964591</v>
      </c>
      <c r="T76">
        <v>46.628901039842297</v>
      </c>
      <c r="U76">
        <v>34.738176803785301</v>
      </c>
      <c r="V76">
        <v>23.122101993063499</v>
      </c>
      <c r="W76">
        <v>23.122101993063499</v>
      </c>
      <c r="X76">
        <v>671.98345154988397</v>
      </c>
      <c r="Y76">
        <v>450.91474403659203</v>
      </c>
      <c r="Z76">
        <v>1.63568972878143</v>
      </c>
      <c r="AA76">
        <v>0.34416005301713598</v>
      </c>
      <c r="AB76">
        <v>1.2251652372778301</v>
      </c>
      <c r="AC76">
        <v>1.1461744290170901</v>
      </c>
      <c r="AD76">
        <v>0.47042024192850002</v>
      </c>
      <c r="AE76">
        <v>22.408295727651399</v>
      </c>
      <c r="AF76">
        <v>57.484397863234001</v>
      </c>
      <c r="AG76">
        <v>213.35539291582299</v>
      </c>
      <c r="AH76">
        <v>1.2699776833174701</v>
      </c>
      <c r="AI76">
        <v>7.1727855709720401E-2</v>
      </c>
      <c r="AJ76">
        <v>6.0691944491682498E-2</v>
      </c>
      <c r="AK76">
        <v>1.57070249719675</v>
      </c>
      <c r="AL76">
        <v>8.8049589230360894</v>
      </c>
      <c r="AM76">
        <v>0.27074399904228802</v>
      </c>
      <c r="AN76">
        <v>0.69367438422744099</v>
      </c>
      <c r="AO76">
        <v>1.88229931909049</v>
      </c>
      <c r="AP76">
        <v>0.44217327199936202</v>
      </c>
      <c r="AQ76">
        <v>20.033008544044002</v>
      </c>
      <c r="AR76">
        <v>3.5963698764243199</v>
      </c>
      <c r="AS76">
        <v>0.799541079688593</v>
      </c>
      <c r="AT76">
        <v>4.53310689779391E-2</v>
      </c>
      <c r="AU76">
        <v>6.6063047082051907E-2</v>
      </c>
      <c r="AV76">
        <v>39.149120470909402</v>
      </c>
      <c r="AW76">
        <v>0.22906342212667299</v>
      </c>
      <c r="AX76">
        <v>0.15815769426677501</v>
      </c>
      <c r="AY76">
        <v>4.86289493132114</v>
      </c>
      <c r="AZ76">
        <v>4.0740188864765097</v>
      </c>
      <c r="BA76">
        <v>1.0959404882911601</v>
      </c>
      <c r="BB76">
        <v>3.4527383959647899</v>
      </c>
      <c r="BC76">
        <v>7.8457500302441803</v>
      </c>
      <c r="BD76">
        <v>0.96008403139408105</v>
      </c>
      <c r="BE76">
        <v>0.33079461406501498</v>
      </c>
      <c r="BF76">
        <v>4.6990843412859897</v>
      </c>
      <c r="BG76">
        <v>8.3328818376880207E-2</v>
      </c>
      <c r="BH76">
        <v>7.9032378864491007E-2</v>
      </c>
      <c r="BI76">
        <v>0</v>
      </c>
    </row>
    <row r="77" spans="1:61">
      <c r="B77" t="s">
        <v>72</v>
      </c>
      <c r="C77" t="s">
        <v>89</v>
      </c>
      <c r="D77">
        <v>841.38179645414402</v>
      </c>
      <c r="E77">
        <v>847.92854573792499</v>
      </c>
      <c r="F77">
        <v>575.76568591742</v>
      </c>
      <c r="G77">
        <v>1158.5552735357501</v>
      </c>
      <c r="H77">
        <v>1134.76341559719</v>
      </c>
      <c r="I77">
        <v>1025.39843490318</v>
      </c>
      <c r="J77">
        <v>611.32531271193602</v>
      </c>
      <c r="K77">
        <v>608.00883335846697</v>
      </c>
      <c r="L77">
        <v>340.10493111278601</v>
      </c>
      <c r="M77">
        <v>1005.36484656522</v>
      </c>
      <c r="N77">
        <v>1013.6564715793201</v>
      </c>
      <c r="O77">
        <v>985.43696778601804</v>
      </c>
      <c r="P77">
        <v>4.7816989691325098</v>
      </c>
      <c r="Q77">
        <v>4.6405562673180096</v>
      </c>
      <c r="R77">
        <v>0.38159881648441601</v>
      </c>
      <c r="S77">
        <v>33.446718453164003</v>
      </c>
      <c r="T77">
        <v>31.191758949596998</v>
      </c>
      <c r="U77">
        <v>4.7142180823012403</v>
      </c>
      <c r="V77">
        <v>14.7185893488213</v>
      </c>
      <c r="W77">
        <v>14.7185893488213</v>
      </c>
      <c r="X77">
        <v>93.506019279806097</v>
      </c>
      <c r="Y77">
        <v>8.2717915214365991</v>
      </c>
      <c r="Z77">
        <v>7.1794351878072399E-2</v>
      </c>
      <c r="AA77">
        <v>2.4848214351747499E-3</v>
      </c>
      <c r="AB77">
        <v>8.8456426494894005E-3</v>
      </c>
      <c r="AC77">
        <v>2.7482037469361599E-2</v>
      </c>
      <c r="AD77">
        <v>1.2849777303861399E-2</v>
      </c>
      <c r="AE77">
        <v>7.7955945726092404</v>
      </c>
      <c r="AF77">
        <v>1.94791657349772</v>
      </c>
      <c r="AG77">
        <v>17.448146750570299</v>
      </c>
      <c r="AH77">
        <v>0.12546996542525499</v>
      </c>
      <c r="AI77">
        <v>5.1787216966101501E-4</v>
      </c>
      <c r="AJ77">
        <v>1.5134736217133699E-2</v>
      </c>
      <c r="AK77">
        <v>0.39168571990511702</v>
      </c>
      <c r="AL77">
        <v>1.33321342300847</v>
      </c>
      <c r="AM77">
        <v>0.10858895597434499</v>
      </c>
      <c r="AN77">
        <v>9.5611027667872703E-2</v>
      </c>
      <c r="AO77">
        <v>1.35901237069428E-2</v>
      </c>
      <c r="AP77">
        <v>3.1924728471338999E-3</v>
      </c>
      <c r="AQ77">
        <v>1.3147650903800701</v>
      </c>
      <c r="AR77">
        <v>0.45374307409874298</v>
      </c>
      <c r="AS77">
        <v>9.4988750640743497E-2</v>
      </c>
      <c r="AT77">
        <v>6.82836006325881E-3</v>
      </c>
      <c r="AU77">
        <v>1.24040732331015E-2</v>
      </c>
      <c r="AV77">
        <v>204.75269356897201</v>
      </c>
      <c r="AW77">
        <v>4.6381503398697796E-3</v>
      </c>
      <c r="AX77">
        <v>1.1418920511159E-3</v>
      </c>
      <c r="AY77">
        <v>1.21265898882624</v>
      </c>
      <c r="AZ77">
        <v>0.27016722617877997</v>
      </c>
      <c r="BA77">
        <v>1.4116220017852401E-2</v>
      </c>
      <c r="BB77">
        <v>2.4928629284924599E-2</v>
      </c>
      <c r="BC77">
        <v>0.49471987036827297</v>
      </c>
      <c r="BD77">
        <v>6.9317672398726002E-3</v>
      </c>
      <c r="BE77">
        <v>2.38832351536214E-3</v>
      </c>
      <c r="BF77">
        <v>3.8460886353460602</v>
      </c>
      <c r="BG77">
        <v>3.9352728319973003E-2</v>
      </c>
      <c r="BH77">
        <v>3.72841903415322E-2</v>
      </c>
      <c r="BI77">
        <v>0</v>
      </c>
    </row>
    <row r="78" spans="1:61">
      <c r="B78" t="s">
        <v>73</v>
      </c>
      <c r="C78" t="s">
        <v>89</v>
      </c>
      <c r="D78">
        <v>1041.79826752351</v>
      </c>
      <c r="E78">
        <v>952.18303435240705</v>
      </c>
      <c r="F78">
        <v>862.93786954336201</v>
      </c>
      <c r="G78">
        <v>716.23227801137296</v>
      </c>
      <c r="H78">
        <v>710.61038113769496</v>
      </c>
      <c r="I78">
        <v>668.46701668672597</v>
      </c>
      <c r="J78">
        <v>694.51153202107696</v>
      </c>
      <c r="K78">
        <v>691.85493887185601</v>
      </c>
      <c r="L78">
        <v>608.56366310379804</v>
      </c>
      <c r="M78">
        <v>645.95785190106596</v>
      </c>
      <c r="N78">
        <v>646.85103237946896</v>
      </c>
      <c r="O78">
        <v>636.96859312053095</v>
      </c>
      <c r="P78">
        <v>6.3224282905702198</v>
      </c>
      <c r="Q78">
        <v>6.2437145234000004</v>
      </c>
      <c r="R78">
        <v>0.28982629996438702</v>
      </c>
      <c r="S78">
        <v>24.622579021382101</v>
      </c>
      <c r="T78">
        <v>23.8421814710638</v>
      </c>
      <c r="U78">
        <v>109.282859838612</v>
      </c>
      <c r="V78">
        <v>22.402933758699302</v>
      </c>
      <c r="W78">
        <v>22.402933758699302</v>
      </c>
      <c r="X78">
        <v>37.596096135600703</v>
      </c>
      <c r="Y78">
        <v>7.5132223996685896</v>
      </c>
      <c r="Z78">
        <v>6.34863217353792E-2</v>
      </c>
      <c r="AA78">
        <v>4.0282470382215496E-3</v>
      </c>
      <c r="AB78">
        <v>1.43400380001414E-2</v>
      </c>
      <c r="AC78">
        <v>2.2277094740123401E-2</v>
      </c>
      <c r="AD78">
        <v>1.28569534444743E-2</v>
      </c>
      <c r="AE78">
        <v>4.3680395348644598</v>
      </c>
      <c r="AF78">
        <v>2.2908347151061101</v>
      </c>
      <c r="AG78">
        <v>7.0195508340067496</v>
      </c>
      <c r="AH78">
        <v>9.9258084064539995E-2</v>
      </c>
      <c r="AI78">
        <v>8.3954404291737203E-4</v>
      </c>
      <c r="AJ78">
        <v>2.2213524189207399E-3</v>
      </c>
      <c r="AK78">
        <v>5.74884166387356E-2</v>
      </c>
      <c r="AL78">
        <v>0.95444992959169805</v>
      </c>
      <c r="AM78">
        <v>1.0625220875348699E-2</v>
      </c>
      <c r="AN78">
        <v>1.18314284919467E-2</v>
      </c>
      <c r="AO78">
        <v>2.2031512927490001E-2</v>
      </c>
      <c r="AP78">
        <v>5.1754500782328497E-3</v>
      </c>
      <c r="AQ78">
        <v>1.0788899593293</v>
      </c>
      <c r="AR78">
        <v>5.5043207527221902</v>
      </c>
      <c r="AS78">
        <v>4.1394927724565801E-2</v>
      </c>
      <c r="AT78">
        <v>4.8106498591444502E-3</v>
      </c>
      <c r="AU78">
        <v>5.4744635061370096E-3</v>
      </c>
      <c r="AV78">
        <v>17.1147555066505</v>
      </c>
      <c r="AW78">
        <v>4.84665988251738E-3</v>
      </c>
      <c r="AX78">
        <v>1.8511685418364399E-3</v>
      </c>
      <c r="AY78">
        <v>0.17798413791352499</v>
      </c>
      <c r="AZ78">
        <v>69.915909975828797</v>
      </c>
      <c r="BA78">
        <v>1.5688143977469399E-2</v>
      </c>
      <c r="BB78">
        <v>4.0412834364034998E-2</v>
      </c>
      <c r="BC78">
        <v>127.18897855658101</v>
      </c>
      <c r="BD78">
        <v>1.12373752328381E-2</v>
      </c>
      <c r="BE78">
        <v>3.87181026003819E-3</v>
      </c>
      <c r="BF78">
        <v>6.0052887766618799</v>
      </c>
      <c r="BG78">
        <v>1.88444489074336E-2</v>
      </c>
      <c r="BH78">
        <v>1.7864489868926799E-2</v>
      </c>
      <c r="BI78">
        <v>0</v>
      </c>
    </row>
    <row r="79" spans="1:61">
      <c r="B79" t="s">
        <v>74</v>
      </c>
      <c r="C79" t="s">
        <v>89</v>
      </c>
      <c r="D79">
        <v>4217.17148219309</v>
      </c>
      <c r="E79">
        <v>3601.20309711753</v>
      </c>
      <c r="F79">
        <v>2709.0392819414701</v>
      </c>
      <c r="G79">
        <v>12480.207962599399</v>
      </c>
      <c r="H79">
        <v>11419.2721271434</v>
      </c>
      <c r="I79">
        <v>8907.4436196879105</v>
      </c>
      <c r="J79">
        <v>1871.1274937347901</v>
      </c>
      <c r="K79">
        <v>1481.86241519334</v>
      </c>
      <c r="L79">
        <v>743.21429546787294</v>
      </c>
      <c r="M79">
        <v>3429.9552681045702</v>
      </c>
      <c r="N79">
        <v>3773.0594306819598</v>
      </c>
      <c r="O79">
        <v>3550.19856273805</v>
      </c>
      <c r="P79">
        <v>475.62188514197197</v>
      </c>
      <c r="Q79">
        <v>211.57183996367999</v>
      </c>
      <c r="R79">
        <v>58.056144176408097</v>
      </c>
      <c r="S79">
        <v>2354.2531284432198</v>
      </c>
      <c r="T79">
        <v>1804.73337892227</v>
      </c>
      <c r="U79">
        <v>306.63633936765501</v>
      </c>
      <c r="V79">
        <v>343.98307702528098</v>
      </c>
      <c r="W79">
        <v>343.98307702528098</v>
      </c>
      <c r="X79">
        <v>5456.2128874021</v>
      </c>
      <c r="Y79">
        <v>3488.9807621790801</v>
      </c>
      <c r="Z79">
        <v>21.023134373494699</v>
      </c>
      <c r="AA79">
        <v>2.8282289783949</v>
      </c>
      <c r="AB79">
        <v>10.0681290493022</v>
      </c>
      <c r="AC79">
        <v>15.020539621597001</v>
      </c>
      <c r="AD79">
        <v>4.0125034913702402</v>
      </c>
      <c r="AE79">
        <v>553.98629101699896</v>
      </c>
      <c r="AF79">
        <v>115.31987835995101</v>
      </c>
      <c r="AG79">
        <v>833.151558797446</v>
      </c>
      <c r="AH79">
        <v>29.690647433833899</v>
      </c>
      <c r="AI79">
        <v>0.58944319161369396</v>
      </c>
      <c r="AJ79">
        <v>0.30754909016794502</v>
      </c>
      <c r="AK79">
        <v>7.9593449836424597</v>
      </c>
      <c r="AL79">
        <v>263.14113599009403</v>
      </c>
      <c r="AM79">
        <v>0.46630071499410303</v>
      </c>
      <c r="AN79">
        <v>0.93398419150021506</v>
      </c>
      <c r="AO79">
        <v>15.468307357564401</v>
      </c>
      <c r="AP79">
        <v>3.6336793023390999</v>
      </c>
      <c r="AQ79">
        <v>356.98586634845401</v>
      </c>
      <c r="AR79">
        <v>33.429092974790599</v>
      </c>
      <c r="AS79">
        <v>5.7008899279370802</v>
      </c>
      <c r="AT79">
        <v>1.3217563894565101</v>
      </c>
      <c r="AU79">
        <v>1.36912134580172</v>
      </c>
      <c r="AV79">
        <v>291.17948677049401</v>
      </c>
      <c r="AW79">
        <v>2.3764626380018701</v>
      </c>
      <c r="AX79">
        <v>1.29970393181901</v>
      </c>
      <c r="AY79">
        <v>24.6421320693571</v>
      </c>
      <c r="AZ79">
        <v>40.982694031586398</v>
      </c>
      <c r="BA79">
        <v>10.815399787144701</v>
      </c>
      <c r="BB79">
        <v>28.3738182298518</v>
      </c>
      <c r="BC79">
        <v>78.123657787341102</v>
      </c>
      <c r="BD79">
        <v>7.8897520368168603</v>
      </c>
      <c r="BE79">
        <v>2.7183948433116099</v>
      </c>
      <c r="BF79">
        <v>52.177650773655202</v>
      </c>
      <c r="BG79">
        <v>11.9861460565104</v>
      </c>
      <c r="BH79">
        <v>11.356874699531099</v>
      </c>
      <c r="BI79">
        <v>0</v>
      </c>
    </row>
    <row r="80" spans="1:61">
      <c r="B80" t="s">
        <v>75</v>
      </c>
      <c r="C80" t="s">
        <v>89</v>
      </c>
      <c r="D80">
        <v>8.7876100616780004</v>
      </c>
      <c r="E80">
        <v>8.1779643884286894</v>
      </c>
      <c r="F80">
        <v>5.3968719890555601</v>
      </c>
      <c r="G80">
        <v>28.0713993413388</v>
      </c>
      <c r="H80">
        <v>22.949203750178899</v>
      </c>
      <c r="I80">
        <v>15.6944902705806</v>
      </c>
      <c r="J80">
        <v>4.19990801247266</v>
      </c>
      <c r="K80">
        <v>3.9510066117423301</v>
      </c>
      <c r="L80">
        <v>1.7508587461620999</v>
      </c>
      <c r="M80">
        <v>13.0497510839783</v>
      </c>
      <c r="N80">
        <v>14.976373608856299</v>
      </c>
      <c r="O80">
        <v>12.726799442460999</v>
      </c>
      <c r="P80">
        <v>0.71429573994353901</v>
      </c>
      <c r="Q80">
        <v>0.64921512133466197</v>
      </c>
      <c r="R80">
        <v>6.8270580532532807E-2</v>
      </c>
      <c r="S80">
        <v>1.62545376867818</v>
      </c>
      <c r="T80">
        <v>1.5885250338621699</v>
      </c>
      <c r="U80">
        <v>0.89577879257080295</v>
      </c>
      <c r="V80">
        <v>0.60011515146965</v>
      </c>
      <c r="W80">
        <v>0.60011515146965</v>
      </c>
      <c r="X80">
        <v>7.9259071359396698</v>
      </c>
      <c r="Y80">
        <v>1.23066036949914</v>
      </c>
      <c r="Z80">
        <v>4.4139516549058101E-2</v>
      </c>
      <c r="AA80">
        <v>1.00463627129481E-2</v>
      </c>
      <c r="AB80">
        <v>3.5763750758067599E-2</v>
      </c>
      <c r="AC80">
        <v>3.3624799100917202E-2</v>
      </c>
      <c r="AD80">
        <v>1.2470865229231401E-2</v>
      </c>
      <c r="AE80">
        <v>0.306033028001991</v>
      </c>
      <c r="AF80">
        <v>0.19958629796941499</v>
      </c>
      <c r="AG80">
        <v>3.3951592243001398</v>
      </c>
      <c r="AH80">
        <v>3.3086813310458901E-2</v>
      </c>
      <c r="AI80">
        <v>2.0938050443814098E-3</v>
      </c>
      <c r="AJ80">
        <v>7.2103899297547205E-4</v>
      </c>
      <c r="AK80">
        <v>1.86604294248311E-2</v>
      </c>
      <c r="AL80">
        <v>0.210155660743957</v>
      </c>
      <c r="AM80">
        <v>8.8428315803372698E-4</v>
      </c>
      <c r="AN80">
        <v>1.4642884818851E-3</v>
      </c>
      <c r="AO80">
        <v>5.49461261646675E-2</v>
      </c>
      <c r="AP80">
        <v>1.29074627735935E-2</v>
      </c>
      <c r="AQ80">
        <v>0.544218236871292</v>
      </c>
      <c r="AR80">
        <v>5.3608542714708197E-2</v>
      </c>
      <c r="AS80">
        <v>0.33268515353281197</v>
      </c>
      <c r="AT80">
        <v>1.05665756405829E-3</v>
      </c>
      <c r="AU80">
        <v>1.12351325291214E-3</v>
      </c>
      <c r="AV80">
        <v>1.0695155152935301</v>
      </c>
      <c r="AW80">
        <v>6.5843234061904498E-3</v>
      </c>
      <c r="AX80">
        <v>4.6167750978596397E-3</v>
      </c>
      <c r="AY80">
        <v>5.7772689499276997E-2</v>
      </c>
      <c r="AZ80">
        <v>6.3612124804284395E-2</v>
      </c>
      <c r="BA80">
        <v>3.2046453441290097E-2</v>
      </c>
      <c r="BB80">
        <v>0.10078875213637201</v>
      </c>
      <c r="BC80">
        <v>0.12840464642069199</v>
      </c>
      <c r="BD80">
        <v>2.8025775594049399E-2</v>
      </c>
      <c r="BE80">
        <v>9.6562127046782298E-3</v>
      </c>
      <c r="BF80">
        <v>0.122519231763623</v>
      </c>
      <c r="BG80">
        <v>2.7753683818688901E-3</v>
      </c>
      <c r="BH80">
        <v>2.6290011892770699E-3</v>
      </c>
      <c r="BI80">
        <v>0</v>
      </c>
    </row>
    <row r="81" spans="2:61">
      <c r="B81" t="s">
        <v>76</v>
      </c>
      <c r="C81" t="s">
        <v>89</v>
      </c>
      <c r="D81">
        <v>1654.57189553486</v>
      </c>
      <c r="E81">
        <v>1494.65845807654</v>
      </c>
      <c r="F81">
        <v>1085.6666991145901</v>
      </c>
      <c r="G81">
        <v>2229.1004466084901</v>
      </c>
      <c r="H81">
        <v>1959.78991781173</v>
      </c>
      <c r="I81">
        <v>1588.12198010989</v>
      </c>
      <c r="J81">
        <v>613.068854173766</v>
      </c>
      <c r="K81">
        <v>521.00889559410996</v>
      </c>
      <c r="L81">
        <v>264.31322111739001</v>
      </c>
      <c r="M81">
        <v>986.89847114150302</v>
      </c>
      <c r="N81">
        <v>1065.64091706868</v>
      </c>
      <c r="O81">
        <v>965.01597659638605</v>
      </c>
      <c r="P81">
        <v>171.86677867448799</v>
      </c>
      <c r="Q81">
        <v>168.30555552283499</v>
      </c>
      <c r="R81">
        <v>16.009471087060401</v>
      </c>
      <c r="S81">
        <v>137.07504557022199</v>
      </c>
      <c r="T81">
        <v>131.03159628547999</v>
      </c>
      <c r="U81">
        <v>173.94589847987899</v>
      </c>
      <c r="V81">
        <v>109.653642515718</v>
      </c>
      <c r="W81">
        <v>109.653642515718</v>
      </c>
      <c r="X81">
        <v>768.98035085484196</v>
      </c>
      <c r="Y81">
        <v>467.02597477612898</v>
      </c>
      <c r="Z81">
        <v>7.5790169806807004</v>
      </c>
      <c r="AA81">
        <v>1.7761576537686301</v>
      </c>
      <c r="AB81">
        <v>6.3228913240954503</v>
      </c>
      <c r="AC81">
        <v>5.9043175218680997</v>
      </c>
      <c r="AD81">
        <v>2.4378103446636201</v>
      </c>
      <c r="AE81">
        <v>324.776454428855</v>
      </c>
      <c r="AF81">
        <v>41.787610895482999</v>
      </c>
      <c r="AG81">
        <v>232.355692922039</v>
      </c>
      <c r="AH81">
        <v>4.2474433037064401</v>
      </c>
      <c r="AI81">
        <v>0.370176546610681</v>
      </c>
      <c r="AJ81">
        <v>8.8780994254382697E-2</v>
      </c>
      <c r="AK81">
        <v>2.2976447788401302</v>
      </c>
      <c r="AL81">
        <v>21.224110939834102</v>
      </c>
      <c r="AM81">
        <v>0.247508641172244</v>
      </c>
      <c r="AN81">
        <v>0.30890175983045798</v>
      </c>
      <c r="AO81">
        <v>9.7142603070193605</v>
      </c>
      <c r="AP81">
        <v>2.2819889596962599</v>
      </c>
      <c r="AQ81">
        <v>80.200776610829806</v>
      </c>
      <c r="AR81">
        <v>9.7303157912179508</v>
      </c>
      <c r="AS81">
        <v>2.1466150156140702</v>
      </c>
      <c r="AT81">
        <v>0.107043431057168</v>
      </c>
      <c r="AU81">
        <v>0.12281151679336</v>
      </c>
      <c r="AV81">
        <v>97.316776274422196</v>
      </c>
      <c r="AW81">
        <v>1.1229702003875699</v>
      </c>
      <c r="AX81">
        <v>0.81622778911050797</v>
      </c>
      <c r="AY81">
        <v>7.1135082352890597</v>
      </c>
      <c r="AZ81">
        <v>33.831848204052399</v>
      </c>
      <c r="BA81">
        <v>5.65272530472373</v>
      </c>
      <c r="BB81">
        <v>17.819057367905199</v>
      </c>
      <c r="BC81">
        <v>63.786430103030298</v>
      </c>
      <c r="BD81">
        <v>4.9548475648820798</v>
      </c>
      <c r="BE81">
        <v>1.70718065750577</v>
      </c>
      <c r="BF81">
        <v>25.714322810523299</v>
      </c>
      <c r="BG81">
        <v>0.40970396055320402</v>
      </c>
      <c r="BH81">
        <v>0.388697854567645</v>
      </c>
      <c r="BI81">
        <v>0</v>
      </c>
    </row>
    <row r="82" spans="2:61">
      <c r="B82" t="s">
        <v>77</v>
      </c>
      <c r="C82" t="s">
        <v>89</v>
      </c>
      <c r="D82">
        <v>236.56009455362499</v>
      </c>
      <c r="E82">
        <v>216.03765457180899</v>
      </c>
      <c r="F82">
        <v>179.95587143051901</v>
      </c>
      <c r="G82">
        <v>414.141896670054</v>
      </c>
      <c r="H82">
        <v>414.062054204422</v>
      </c>
      <c r="I82">
        <v>327.22029407541402</v>
      </c>
      <c r="J82">
        <v>154.88688748257701</v>
      </c>
      <c r="K82">
        <v>146.05797043330901</v>
      </c>
      <c r="L82">
        <v>116.886583437958</v>
      </c>
      <c r="M82">
        <v>239.980280403585</v>
      </c>
      <c r="N82">
        <v>226.37616328337</v>
      </c>
      <c r="O82">
        <v>207.149521992416</v>
      </c>
      <c r="P82">
        <v>16.0245169847909</v>
      </c>
      <c r="Q82">
        <v>7.8263411249793702</v>
      </c>
      <c r="R82">
        <v>0.91594621868439696</v>
      </c>
      <c r="S82">
        <v>52.692155878873997</v>
      </c>
      <c r="T82">
        <v>57.602468459431101</v>
      </c>
      <c r="U82">
        <v>13.418153696782699</v>
      </c>
      <c r="V82">
        <v>9.9228065211431797</v>
      </c>
      <c r="W82">
        <v>9.9228065211431797</v>
      </c>
      <c r="X82">
        <v>101.090016057806</v>
      </c>
      <c r="Y82">
        <v>60.006544296709798</v>
      </c>
      <c r="Z82">
        <v>1.8893190367874499</v>
      </c>
      <c r="AA82">
        <v>0.13366266906118099</v>
      </c>
      <c r="AB82">
        <v>0.47582179924692503</v>
      </c>
      <c r="AC82">
        <v>0.47699011428233701</v>
      </c>
      <c r="AD82">
        <v>0.90385927224391804</v>
      </c>
      <c r="AE82">
        <v>12.4562800102566</v>
      </c>
      <c r="AF82">
        <v>17.8378399879761</v>
      </c>
      <c r="AG82">
        <v>31.5217985013233</v>
      </c>
      <c r="AH82">
        <v>0.64937222436827902</v>
      </c>
      <c r="AI82">
        <v>2.78572035195471E-2</v>
      </c>
      <c r="AJ82">
        <v>2.4079451612545499E-2</v>
      </c>
      <c r="AK82">
        <v>0.62317421357519898</v>
      </c>
      <c r="AL82">
        <v>5.0211627046389804</v>
      </c>
      <c r="AM82">
        <v>0.14523467703571</v>
      </c>
      <c r="AN82">
        <v>0.14157877198294699</v>
      </c>
      <c r="AO82">
        <v>0.73103530975209297</v>
      </c>
      <c r="AP82">
        <v>0.171728413000935</v>
      </c>
      <c r="AQ82">
        <v>9.3377783970022197</v>
      </c>
      <c r="AR82">
        <v>0.77390273136392695</v>
      </c>
      <c r="AS82">
        <v>0.47969365598853803</v>
      </c>
      <c r="AT82">
        <v>2.5071205422524299E-2</v>
      </c>
      <c r="AU82">
        <v>3.0258790478684201E-2</v>
      </c>
      <c r="AV82">
        <v>13.0837898048889</v>
      </c>
      <c r="AW82">
        <v>9.2968956142419096E-2</v>
      </c>
      <c r="AX82">
        <v>6.14242686300576E-2</v>
      </c>
      <c r="AY82">
        <v>1.92934736522881</v>
      </c>
      <c r="AZ82">
        <v>2.0597635055202899</v>
      </c>
      <c r="BA82">
        <v>0.43591852194843</v>
      </c>
      <c r="BB82">
        <v>1.3409523433322399</v>
      </c>
      <c r="BC82">
        <v>3.9156521672814901</v>
      </c>
      <c r="BD82">
        <v>0.37287126450077102</v>
      </c>
      <c r="BE82">
        <v>0.12847188579666999</v>
      </c>
      <c r="BF82">
        <v>1.8731096382299399</v>
      </c>
      <c r="BG82">
        <v>9.6603773468687204E-2</v>
      </c>
      <c r="BH82">
        <v>9.15397432268307E-2</v>
      </c>
      <c r="BI82">
        <v>0</v>
      </c>
    </row>
    <row r="83" spans="2:61">
      <c r="B83" t="s">
        <v>78</v>
      </c>
      <c r="C83" t="s">
        <v>89</v>
      </c>
      <c r="D83">
        <v>184.39177359497</v>
      </c>
      <c r="E83">
        <v>170.72400426763201</v>
      </c>
      <c r="F83">
        <v>111.033824114368</v>
      </c>
      <c r="G83">
        <v>412.64338206691798</v>
      </c>
      <c r="H83">
        <v>363.28519830313599</v>
      </c>
      <c r="I83">
        <v>260.53390883229099</v>
      </c>
      <c r="J83">
        <v>99.613526633562003</v>
      </c>
      <c r="K83">
        <v>88.632264993682497</v>
      </c>
      <c r="L83">
        <v>38.094990779586702</v>
      </c>
      <c r="M83">
        <v>157.70235359484599</v>
      </c>
      <c r="N83">
        <v>172.71095467425101</v>
      </c>
      <c r="O83">
        <v>155.36801442821499</v>
      </c>
      <c r="P83">
        <v>10.060189272484701</v>
      </c>
      <c r="Q83">
        <v>9.7083754322891505</v>
      </c>
      <c r="R83">
        <v>0.55546961482099499</v>
      </c>
      <c r="S83">
        <v>33.790580847398601</v>
      </c>
      <c r="T83">
        <v>22.942590589725</v>
      </c>
      <c r="U83">
        <v>12.4139845103375</v>
      </c>
      <c r="V83">
        <v>10.079290356468</v>
      </c>
      <c r="W83">
        <v>10.079290356468</v>
      </c>
      <c r="X83">
        <v>162.096693993381</v>
      </c>
      <c r="Y83">
        <v>79.330311556708494</v>
      </c>
      <c r="Z83">
        <v>0.425243799689145</v>
      </c>
      <c r="AA83">
        <v>3.3662778982443797E-2</v>
      </c>
      <c r="AB83">
        <v>0.119835135536208</v>
      </c>
      <c r="AC83">
        <v>0.310475246795889</v>
      </c>
      <c r="AD83">
        <v>0.134050825663558</v>
      </c>
      <c r="AE83">
        <v>18.492371264603701</v>
      </c>
      <c r="AF83">
        <v>6.8025765352508101</v>
      </c>
      <c r="AG83">
        <v>41.152159216367401</v>
      </c>
      <c r="AH83">
        <v>0.43756317867414501</v>
      </c>
      <c r="AI83">
        <v>7.0158024804834098E-3</v>
      </c>
      <c r="AJ83">
        <v>6.8964291998879601E-2</v>
      </c>
      <c r="AK83">
        <v>1.78479016560248</v>
      </c>
      <c r="AL83">
        <v>4.2450525747709298</v>
      </c>
      <c r="AM83">
        <v>0.27686026027281202</v>
      </c>
      <c r="AN83">
        <v>0.271286919106211</v>
      </c>
      <c r="AO83">
        <v>0.184110344596537</v>
      </c>
      <c r="AP83">
        <v>4.3249589825340301E-2</v>
      </c>
      <c r="AQ83">
        <v>5.1103074719134201</v>
      </c>
      <c r="AR83">
        <v>1.7923991592205499</v>
      </c>
      <c r="AS83">
        <v>0.321418723498407</v>
      </c>
      <c r="AT83">
        <v>2.1783404523691201E-2</v>
      </c>
      <c r="AU83">
        <v>3.7095291116130497E-2</v>
      </c>
      <c r="AV83">
        <v>23.045690758992102</v>
      </c>
      <c r="AW83">
        <v>3.0445563269224499E-2</v>
      </c>
      <c r="AX83">
        <v>1.54696265874013E-2</v>
      </c>
      <c r="AY83">
        <v>5.5257103527052696</v>
      </c>
      <c r="AZ83">
        <v>1.3247166113958899</v>
      </c>
      <c r="BA83">
        <v>0.171266030948003</v>
      </c>
      <c r="BB83">
        <v>0.33771720014749501</v>
      </c>
      <c r="BC83">
        <v>2.4526302057781</v>
      </c>
      <c r="BD83">
        <v>9.39071698474645E-2</v>
      </c>
      <c r="BE83">
        <v>3.2355486594776002E-2</v>
      </c>
      <c r="BF83">
        <v>2.0475391355796599</v>
      </c>
      <c r="BG83">
        <v>0.40837203009044198</v>
      </c>
      <c r="BH83">
        <v>0.38691012008033299</v>
      </c>
      <c r="BI83">
        <v>0</v>
      </c>
    </row>
    <row r="84" spans="2:61">
      <c r="B84" t="s">
        <v>79</v>
      </c>
      <c r="C84" t="s">
        <v>89</v>
      </c>
      <c r="D84">
        <v>746.51793978532999</v>
      </c>
      <c r="E84">
        <v>696.49528025473705</v>
      </c>
      <c r="F84">
        <v>652.24723153424202</v>
      </c>
      <c r="G84">
        <v>455.75691344555003</v>
      </c>
      <c r="H84">
        <v>389.571821779809</v>
      </c>
      <c r="I84">
        <v>339.41021528406799</v>
      </c>
      <c r="J84">
        <v>79.516547507703507</v>
      </c>
      <c r="K84">
        <v>76.636688294355594</v>
      </c>
      <c r="L84">
        <v>40.760145460058098</v>
      </c>
      <c r="M84">
        <v>202.99800117651799</v>
      </c>
      <c r="N84">
        <v>226.44290161134401</v>
      </c>
      <c r="O84">
        <v>210.215290196566</v>
      </c>
      <c r="P84">
        <v>9.6370330564237001</v>
      </c>
      <c r="Q84">
        <v>9.4406607765196302</v>
      </c>
      <c r="R84">
        <v>1.06915514855545</v>
      </c>
      <c r="S84">
        <v>21.269785869444298</v>
      </c>
      <c r="T84">
        <v>19.528956240453301</v>
      </c>
      <c r="U84">
        <v>115.305866550088</v>
      </c>
      <c r="V84">
        <v>68.359440272740002</v>
      </c>
      <c r="W84">
        <v>68.359440272740002</v>
      </c>
      <c r="X84">
        <v>158.52347633259399</v>
      </c>
      <c r="Y84">
        <v>107.411332535448</v>
      </c>
      <c r="Z84">
        <v>0.73287466891376296</v>
      </c>
      <c r="AA84">
        <v>0.152636887539641</v>
      </c>
      <c r="AB84">
        <v>0.54336756082073001</v>
      </c>
      <c r="AC84">
        <v>0.52932145674138298</v>
      </c>
      <c r="AD84">
        <v>0.195406282134134</v>
      </c>
      <c r="AE84">
        <v>353.43060001571899</v>
      </c>
      <c r="AF84">
        <v>4.52592174308141</v>
      </c>
      <c r="AG84">
        <v>47.266111172198698</v>
      </c>
      <c r="AH84">
        <v>0.64024406775169096</v>
      </c>
      <c r="AI84">
        <v>3.1811700833504597E-2</v>
      </c>
      <c r="AJ84">
        <v>8.3279188563153E-3</v>
      </c>
      <c r="AK84">
        <v>0.21552585031871899</v>
      </c>
      <c r="AL84">
        <v>4.5658558445564399</v>
      </c>
      <c r="AM84">
        <v>1.08649179411042E-2</v>
      </c>
      <c r="AN84">
        <v>1.7138290655330402E-2</v>
      </c>
      <c r="AO84">
        <v>0.834810161624575</v>
      </c>
      <c r="AP84">
        <v>0.1961062924053</v>
      </c>
      <c r="AQ84">
        <v>9.6435550480530807</v>
      </c>
      <c r="AR84">
        <v>4.8719011708837199</v>
      </c>
      <c r="AS84">
        <v>1.7583333909321599</v>
      </c>
      <c r="AT84">
        <v>2.2923193316696702E-2</v>
      </c>
      <c r="AU84">
        <v>2.37677262597519E-2</v>
      </c>
      <c r="AV84">
        <v>15.2793922710401</v>
      </c>
      <c r="AW84">
        <v>0.103566793801115</v>
      </c>
      <c r="AX84">
        <v>7.0143812396857699E-2</v>
      </c>
      <c r="AY84">
        <v>0.66726803258675504</v>
      </c>
      <c r="AZ84">
        <v>47.2634452223012</v>
      </c>
      <c r="BA84">
        <v>0.492822677593589</v>
      </c>
      <c r="BB84">
        <v>1.5313085804947899</v>
      </c>
      <c r="BC84">
        <v>86.169482427103503</v>
      </c>
      <c r="BD84">
        <v>0.425802579479517</v>
      </c>
      <c r="BE84">
        <v>0.146709241421597</v>
      </c>
      <c r="BF84">
        <v>18.1772435134075</v>
      </c>
      <c r="BG84">
        <v>7.9227433956140694E-2</v>
      </c>
      <c r="BH84">
        <v>7.5203573020337006E-2</v>
      </c>
      <c r="BI84">
        <v>0</v>
      </c>
    </row>
    <row r="85" spans="2:61">
      <c r="B85" t="s">
        <v>80</v>
      </c>
      <c r="C85" t="s">
        <v>89</v>
      </c>
      <c r="D85">
        <v>72.124635230590002</v>
      </c>
      <c r="E85">
        <v>67.736479085750304</v>
      </c>
      <c r="F85">
        <v>42.855593638916901</v>
      </c>
      <c r="G85">
        <v>234.879903359395</v>
      </c>
      <c r="H85">
        <v>189.814652238332</v>
      </c>
      <c r="I85">
        <v>127.266724002907</v>
      </c>
      <c r="J85">
        <v>34.979935098031397</v>
      </c>
      <c r="K85">
        <v>33.449979432699102</v>
      </c>
      <c r="L85">
        <v>13.775967934601001</v>
      </c>
      <c r="M85">
        <v>110.695072787607</v>
      </c>
      <c r="N85">
        <v>128.085725046482</v>
      </c>
      <c r="O85">
        <v>108.52644287936801</v>
      </c>
      <c r="P85">
        <v>5.8666193296535596</v>
      </c>
      <c r="Q85">
        <v>5.8185098036307803</v>
      </c>
      <c r="R85">
        <v>0.61163575196141795</v>
      </c>
      <c r="S85">
        <v>11.8449248727472</v>
      </c>
      <c r="T85">
        <v>11.3552468399541</v>
      </c>
      <c r="U85">
        <v>7.9731211644553897</v>
      </c>
      <c r="V85">
        <v>5.1630303061123399</v>
      </c>
      <c r="W85">
        <v>5.1630303061123399</v>
      </c>
      <c r="X85">
        <v>64.784653936671205</v>
      </c>
      <c r="Y85">
        <v>6.1014603911433598</v>
      </c>
      <c r="Z85">
        <v>0.38896071581328301</v>
      </c>
      <c r="AA85">
        <v>9.0774232210097006E-2</v>
      </c>
      <c r="AB85">
        <v>0.32314451595827398</v>
      </c>
      <c r="AC85">
        <v>0.29816653457129999</v>
      </c>
      <c r="AD85">
        <v>0.107257351252876</v>
      </c>
      <c r="AE85">
        <v>1.9313338886006799</v>
      </c>
      <c r="AF85">
        <v>1.20642641826081</v>
      </c>
      <c r="AG85">
        <v>28.8810240717258</v>
      </c>
      <c r="AH85">
        <v>0.29664910852986498</v>
      </c>
      <c r="AI85">
        <v>1.8918642570648E-2</v>
      </c>
      <c r="AJ85">
        <v>4.9880288190408597E-3</v>
      </c>
      <c r="AK85">
        <v>0.12908977274950501</v>
      </c>
      <c r="AL85">
        <v>1.8705264646342801</v>
      </c>
      <c r="AM85">
        <v>2.7267599283211301E-3</v>
      </c>
      <c r="AN85">
        <v>3.43364576609871E-3</v>
      </c>
      <c r="AO85">
        <v>0.49646748360862197</v>
      </c>
      <c r="AP85">
        <v>0.116625793486759</v>
      </c>
      <c r="AQ85">
        <v>4.8938256161040998</v>
      </c>
      <c r="AR85">
        <v>0.218995466597212</v>
      </c>
      <c r="AS85">
        <v>1.0262059816373399</v>
      </c>
      <c r="AT85">
        <v>9.3945898608166697E-3</v>
      </c>
      <c r="AU85">
        <v>9.6991375516576692E-3</v>
      </c>
      <c r="AV85">
        <v>9.4714092756486892</v>
      </c>
      <c r="AW85">
        <v>5.9433644740643499E-2</v>
      </c>
      <c r="AX85">
        <v>4.1715019332795401E-2</v>
      </c>
      <c r="AY85">
        <v>0.399661936432466</v>
      </c>
      <c r="AZ85">
        <v>0.54523222413155203</v>
      </c>
      <c r="BA85">
        <v>0.28773094200953903</v>
      </c>
      <c r="BB85">
        <v>0.91067999951877299</v>
      </c>
      <c r="BC85">
        <v>1.10647200684196</v>
      </c>
      <c r="BD85">
        <v>0.25322779341457502</v>
      </c>
      <c r="BE85">
        <v>8.7249019308734105E-2</v>
      </c>
      <c r="BF85">
        <v>1.03860368418491</v>
      </c>
      <c r="BG85">
        <v>1.3671839003509E-2</v>
      </c>
      <c r="BH85">
        <v>1.2949561402897301E-2</v>
      </c>
      <c r="BI85">
        <v>0</v>
      </c>
    </row>
    <row r="86" spans="2:61">
      <c r="B86" t="s">
        <v>81</v>
      </c>
      <c r="C86" t="s">
        <v>89</v>
      </c>
      <c r="D86">
        <v>87.625468806896706</v>
      </c>
      <c r="E86">
        <v>79.8710456101049</v>
      </c>
      <c r="F86">
        <v>69.154596047711095</v>
      </c>
      <c r="G86">
        <v>206.65641988694901</v>
      </c>
      <c r="H86">
        <v>176.712001839317</v>
      </c>
      <c r="I86">
        <v>150.40917669759801</v>
      </c>
      <c r="J86">
        <v>57.211874528373997</v>
      </c>
      <c r="K86">
        <v>51.766353187900997</v>
      </c>
      <c r="L86">
        <v>43.2706227205598</v>
      </c>
      <c r="M86">
        <v>95.244106114406705</v>
      </c>
      <c r="N86">
        <v>105.97611477139201</v>
      </c>
      <c r="O86">
        <v>96.169861668368398</v>
      </c>
      <c r="P86">
        <v>4.64879039244195</v>
      </c>
      <c r="Q86">
        <v>2.5563205619976501</v>
      </c>
      <c r="R86">
        <v>0.33560168160866599</v>
      </c>
      <c r="S86">
        <v>14.840542132240399</v>
      </c>
      <c r="T86">
        <v>15.515621586510299</v>
      </c>
      <c r="U86">
        <v>4.0417580156835404</v>
      </c>
      <c r="V86">
        <v>3.8253255211147001</v>
      </c>
      <c r="W86">
        <v>3.8253255211147001</v>
      </c>
      <c r="X86">
        <v>63.573115287214897</v>
      </c>
      <c r="Y86">
        <v>37.376930901347301</v>
      </c>
      <c r="Z86">
        <v>0.75929464994651896</v>
      </c>
      <c r="AA86">
        <v>3.3211762080582102E-2</v>
      </c>
      <c r="AB86">
        <v>0.118229573749645</v>
      </c>
      <c r="AC86">
        <v>0.19410556472528101</v>
      </c>
      <c r="AD86">
        <v>0.37547704349549099</v>
      </c>
      <c r="AE86">
        <v>5.6347271927280298</v>
      </c>
      <c r="AF86">
        <v>1.7074748568534499</v>
      </c>
      <c r="AG86">
        <v>20.919883141179</v>
      </c>
      <c r="AH86">
        <v>0.26605990885775799</v>
      </c>
      <c r="AI86">
        <v>6.9218041358882999E-3</v>
      </c>
      <c r="AJ86">
        <v>2.46201858705496E-2</v>
      </c>
      <c r="AK86">
        <v>0.63716837139103599</v>
      </c>
      <c r="AL86">
        <v>2.3258614478708299</v>
      </c>
      <c r="AM86">
        <v>6.7242941025862202E-2</v>
      </c>
      <c r="AN86">
        <v>6.19245430366967E-2</v>
      </c>
      <c r="AO86">
        <v>0.181643617851728</v>
      </c>
      <c r="AP86">
        <v>4.2670127980553703E-2</v>
      </c>
      <c r="AQ86">
        <v>3.3707611821982502</v>
      </c>
      <c r="AR86">
        <v>1.50141198993975</v>
      </c>
      <c r="AS86">
        <v>0.120806685798713</v>
      </c>
      <c r="AT86">
        <v>1.1809904756955999E-2</v>
      </c>
      <c r="AU86">
        <v>1.57921779296477E-2</v>
      </c>
      <c r="AV86">
        <v>4.4683386471380002</v>
      </c>
      <c r="AW86">
        <v>2.57872464278837E-2</v>
      </c>
      <c r="AX86">
        <v>1.52623631567724E-2</v>
      </c>
      <c r="AY86">
        <v>1.97267327782664</v>
      </c>
      <c r="AZ86">
        <v>0.58050379447445699</v>
      </c>
      <c r="BA86">
        <v>0.13272470036761</v>
      </c>
      <c r="BB86">
        <v>0.33319243511263602</v>
      </c>
      <c r="BC86">
        <v>1.0979290035989899</v>
      </c>
      <c r="BD86">
        <v>9.2648993247449393E-2</v>
      </c>
      <c r="BE86">
        <v>3.1921984912404201E-2</v>
      </c>
      <c r="BF86">
        <v>0.680403649378025</v>
      </c>
      <c r="BG86">
        <v>0.17648293224968201</v>
      </c>
      <c r="BH86">
        <v>0.167229159023987</v>
      </c>
      <c r="BI86">
        <v>0</v>
      </c>
    </row>
    <row r="87" spans="2:61">
      <c r="B87" t="s">
        <v>82</v>
      </c>
      <c r="C87" t="s">
        <v>89</v>
      </c>
      <c r="D87">
        <v>1259.68499377944</v>
      </c>
      <c r="E87">
        <v>1328.8432218626299</v>
      </c>
      <c r="F87">
        <v>1318.14072761326</v>
      </c>
      <c r="G87">
        <v>15.8452388244689</v>
      </c>
      <c r="H87">
        <v>15.4123750343767</v>
      </c>
      <c r="I87">
        <v>15.3517613934933</v>
      </c>
      <c r="J87">
        <v>11.488356497499399</v>
      </c>
      <c r="K87">
        <v>11.299760661000199</v>
      </c>
      <c r="L87">
        <v>0.64204022842184105</v>
      </c>
      <c r="M87">
        <v>6.1724353286776097</v>
      </c>
      <c r="N87">
        <v>6.1457157059122096</v>
      </c>
      <c r="O87">
        <v>6.2040273964516102</v>
      </c>
      <c r="P87">
        <v>5.1828316299772102E-2</v>
      </c>
      <c r="Q87">
        <v>4.78785669621931E-2</v>
      </c>
      <c r="R87">
        <v>3.1048324039594198E-3</v>
      </c>
      <c r="S87">
        <v>0.130519207730977</v>
      </c>
      <c r="T87">
        <v>0.12572929993747001</v>
      </c>
      <c r="U87">
        <v>8.7243206031588E-2</v>
      </c>
      <c r="V87">
        <v>69.438020915308002</v>
      </c>
      <c r="W87">
        <v>69.438020915308002</v>
      </c>
      <c r="X87">
        <v>8.8444634653297491</v>
      </c>
      <c r="Y87">
        <v>9.0143291502530705</v>
      </c>
      <c r="Z87">
        <v>4.4281843892758199E-3</v>
      </c>
      <c r="AA87">
        <v>2.6698897572091098E-4</v>
      </c>
      <c r="AB87">
        <v>9.5044619188673803E-4</v>
      </c>
      <c r="AC87">
        <v>9.999459062501599E-4</v>
      </c>
      <c r="AD87">
        <v>1.0519086269127501E-3</v>
      </c>
      <c r="AE87">
        <v>0.304894139079323</v>
      </c>
      <c r="AF87">
        <v>0.25728146404114</v>
      </c>
      <c r="AG87">
        <v>0.71686484115816895</v>
      </c>
      <c r="AH87">
        <v>6.2887533436509898E-3</v>
      </c>
      <c r="AI87">
        <v>5.56443043250054E-5</v>
      </c>
      <c r="AJ87">
        <v>1.3683794448566701E-4</v>
      </c>
      <c r="AK87">
        <v>3.54135467095413E-3</v>
      </c>
      <c r="AL87">
        <v>6.0585251203580902E-2</v>
      </c>
      <c r="AM87">
        <v>9.2923475891150496E-4</v>
      </c>
      <c r="AN87">
        <v>9.75006484789466E-4</v>
      </c>
      <c r="AO87">
        <v>1.4602309675350799E-3</v>
      </c>
      <c r="AP87">
        <v>3.4302467107184999E-4</v>
      </c>
      <c r="AQ87">
        <v>6.8634053816037502E-2</v>
      </c>
      <c r="AR87">
        <v>7.2301286584676401</v>
      </c>
      <c r="AS87">
        <v>1220.43754555127</v>
      </c>
      <c r="AT87">
        <v>3.0671876557677498E-4</v>
      </c>
      <c r="AU87">
        <v>3.7000715414101597E-4</v>
      </c>
      <c r="AV87">
        <v>0.60041067903822598</v>
      </c>
      <c r="AW87">
        <v>3.1379139939533701E-4</v>
      </c>
      <c r="AX87">
        <v>1.22693962952652E-4</v>
      </c>
      <c r="AY87">
        <v>1.0964034061274001E-2</v>
      </c>
      <c r="AZ87">
        <v>1.1687885199906401E-2</v>
      </c>
      <c r="BA87">
        <v>8.8582632705359497E-4</v>
      </c>
      <c r="BB87">
        <v>2.6785301771353499E-3</v>
      </c>
      <c r="BC87">
        <v>2.15998665896651E-2</v>
      </c>
      <c r="BD87">
        <v>7.4480419764215303E-4</v>
      </c>
      <c r="BE87">
        <v>2.56620471809419E-4</v>
      </c>
      <c r="BF87">
        <v>19.353615194223099</v>
      </c>
      <c r="BG87">
        <v>2.8720201192156E-4</v>
      </c>
      <c r="BH87">
        <v>2.72695713388899E-4</v>
      </c>
      <c r="BI87">
        <v>0</v>
      </c>
    </row>
    <row r="88" spans="2:61">
      <c r="B88" t="s">
        <v>83</v>
      </c>
      <c r="C88" t="s">
        <v>89</v>
      </c>
      <c r="D88">
        <v>140.697681203711</v>
      </c>
      <c r="E88">
        <v>109.358576101426</v>
      </c>
      <c r="F88">
        <v>90.313848228625602</v>
      </c>
      <c r="G88">
        <v>122.68381571222</v>
      </c>
      <c r="H88">
        <v>110.20908009643399</v>
      </c>
      <c r="I88">
        <v>71.9029840733279</v>
      </c>
      <c r="J88">
        <v>34.686910198703103</v>
      </c>
      <c r="K88">
        <v>27.857230761762601</v>
      </c>
      <c r="L88">
        <v>11.969714564359901</v>
      </c>
      <c r="M88">
        <v>55.1149601652995</v>
      </c>
      <c r="N88">
        <v>56.610444332454698</v>
      </c>
      <c r="O88">
        <v>47.905885711291901</v>
      </c>
      <c r="P88">
        <v>3.4235613999010601</v>
      </c>
      <c r="Q88">
        <v>3.3009933312799302</v>
      </c>
      <c r="R88">
        <v>0.14378192039943699</v>
      </c>
      <c r="S88">
        <v>7.7662160777490703</v>
      </c>
      <c r="T88">
        <v>7.5877515191717499</v>
      </c>
      <c r="U88">
        <v>31.843130783631601</v>
      </c>
      <c r="V88">
        <v>7.4562731068747103</v>
      </c>
      <c r="W88">
        <v>7.4562731068747103</v>
      </c>
      <c r="X88">
        <v>42.234419756570396</v>
      </c>
      <c r="Y88">
        <v>16.018585603195501</v>
      </c>
      <c r="Z88">
        <v>6.3992666164640194E-2</v>
      </c>
      <c r="AA88">
        <v>4.9447175954614401E-3</v>
      </c>
      <c r="AB88">
        <v>1.7602554546950099E-2</v>
      </c>
      <c r="AC88">
        <v>1.93346462284688E-2</v>
      </c>
      <c r="AD88">
        <v>1.4850759476277099E-2</v>
      </c>
      <c r="AE88">
        <v>3.5503095133211602</v>
      </c>
      <c r="AF88">
        <v>4.7027226818863399</v>
      </c>
      <c r="AG88">
        <v>15.681973387216701</v>
      </c>
      <c r="AH88">
        <v>8.9319179350035693E-2</v>
      </c>
      <c r="AI88">
        <v>1.0305495571123499E-3</v>
      </c>
      <c r="AJ88">
        <v>1.12192461240727E-2</v>
      </c>
      <c r="AK88">
        <v>0.290353160560887</v>
      </c>
      <c r="AL88">
        <v>1.1070972667325001</v>
      </c>
      <c r="AM88">
        <v>0.27375415607660197</v>
      </c>
      <c r="AN88">
        <v>0.23695139735408499</v>
      </c>
      <c r="AO88">
        <v>2.7043924713041501E-2</v>
      </c>
      <c r="AP88">
        <v>6.3529219592174399E-3</v>
      </c>
      <c r="AQ88">
        <v>1.02640202337358</v>
      </c>
      <c r="AR88">
        <v>0.20956757651487801</v>
      </c>
      <c r="AS88">
        <v>9.8414004394486304E-2</v>
      </c>
      <c r="AT88">
        <v>6.8160171597457901E-3</v>
      </c>
      <c r="AU88">
        <v>2.80488276978424E-2</v>
      </c>
      <c r="AV88">
        <v>7.9027939229916404</v>
      </c>
      <c r="AW88">
        <v>5.1148217929022797E-3</v>
      </c>
      <c r="AX88">
        <v>2.2723297687881E-3</v>
      </c>
      <c r="AY88">
        <v>0.898933385096508</v>
      </c>
      <c r="AZ88">
        <v>19.457344274461501</v>
      </c>
      <c r="BA88">
        <v>1.66703466611226E-2</v>
      </c>
      <c r="BB88">
        <v>4.9607199177768499E-2</v>
      </c>
      <c r="BC88">
        <v>35.401114497393202</v>
      </c>
      <c r="BD88">
        <v>1.37940018358827E-2</v>
      </c>
      <c r="BE88">
        <v>4.7526897276765302E-3</v>
      </c>
      <c r="BF88">
        <v>1.90325322921858</v>
      </c>
      <c r="BG88">
        <v>6.9717358194171198E-3</v>
      </c>
      <c r="BH88">
        <v>6.6156562442658603E-3</v>
      </c>
      <c r="BI88">
        <v>0</v>
      </c>
    </row>
    <row r="89" spans="2:61">
      <c r="B89" t="s">
        <v>84</v>
      </c>
      <c r="C89" t="s">
        <v>89</v>
      </c>
      <c r="D89">
        <v>2.6201962149806899E-3</v>
      </c>
      <c r="E89">
        <v>2.2626668841732602E-3</v>
      </c>
      <c r="F89">
        <v>1.5548851645499199E-3</v>
      </c>
      <c r="G89">
        <v>9.8314703086593395E-3</v>
      </c>
      <c r="H89">
        <v>8.5859225471492297E-3</v>
      </c>
      <c r="I89">
        <v>5.4251435568952898E-3</v>
      </c>
      <c r="J89">
        <v>1.3543490435201199E-3</v>
      </c>
      <c r="K89">
        <v>1.06285145322456E-3</v>
      </c>
      <c r="L89">
        <v>5.3824132714886102E-4</v>
      </c>
      <c r="M89">
        <v>4.7743495656298596E-3</v>
      </c>
      <c r="N89">
        <v>5.0329859972459501E-3</v>
      </c>
      <c r="O89">
        <v>4.2600272275075202E-3</v>
      </c>
      <c r="P89">
        <v>2.0365844993106699E-4</v>
      </c>
      <c r="Q89">
        <v>1.98454448380727E-4</v>
      </c>
      <c r="R89">
        <v>1.5282852858493301E-5</v>
      </c>
      <c r="S89">
        <v>3.2360665686861602E-4</v>
      </c>
      <c r="T89">
        <v>3.11293661448178E-4</v>
      </c>
      <c r="U89">
        <v>2.17899717468734E-4</v>
      </c>
      <c r="V89">
        <v>1.57071977528843E-4</v>
      </c>
      <c r="W89">
        <v>1.57071977528843E-4</v>
      </c>
      <c r="X89">
        <v>3.1025121475719299E-3</v>
      </c>
      <c r="Y89">
        <v>7.81425921492953E-4</v>
      </c>
      <c r="Z89">
        <v>9.7781693785376494E-6</v>
      </c>
      <c r="AA89">
        <v>1.9354814515261702E-6</v>
      </c>
      <c r="AB89">
        <v>6.8900634196724398E-6</v>
      </c>
      <c r="AC89">
        <v>6.4656728777328601E-6</v>
      </c>
      <c r="AD89">
        <v>2.6354130598358702E-6</v>
      </c>
      <c r="AE89">
        <v>1.1869507194592401E-4</v>
      </c>
      <c r="AF89">
        <v>3.1305740058886898E-4</v>
      </c>
      <c r="AG89">
        <v>1.29996866099068E-3</v>
      </c>
      <c r="AH89">
        <v>8.7063188579445502E-6</v>
      </c>
      <c r="AI89">
        <v>4.0338189475173199E-7</v>
      </c>
      <c r="AJ89">
        <v>1.8273128281021399E-6</v>
      </c>
      <c r="AK89">
        <v>4.7290704661028499E-5</v>
      </c>
      <c r="AL89">
        <v>6.4016229164128203E-5</v>
      </c>
      <c r="AM89">
        <v>3.7925672075543902E-7</v>
      </c>
      <c r="AN89">
        <v>4.18362468387468E-5</v>
      </c>
      <c r="AO89">
        <v>1.0585642890224E-5</v>
      </c>
      <c r="AP89">
        <v>2.48668652509996E-6</v>
      </c>
      <c r="AQ89">
        <v>1.2818059318837099E-4</v>
      </c>
      <c r="AR89">
        <v>2.5732522591716398E-5</v>
      </c>
      <c r="AS89">
        <v>5.1657628456432702E-6</v>
      </c>
      <c r="AT89">
        <v>3.21957399449328E-7</v>
      </c>
      <c r="AU89">
        <v>3.4743383313623399E-7</v>
      </c>
      <c r="AV89">
        <v>2.5852966379037501E-4</v>
      </c>
      <c r="AW89">
        <v>1.3283419658461799E-6</v>
      </c>
      <c r="AX89">
        <v>8.8944455053953197E-7</v>
      </c>
      <c r="AY89">
        <v>1.4641202163054399E-4</v>
      </c>
      <c r="AZ89">
        <v>2.28341240410428E-5</v>
      </c>
      <c r="BA89">
        <v>6.1703029683638199E-6</v>
      </c>
      <c r="BB89">
        <v>1.9417451455440499E-5</v>
      </c>
      <c r="BC89">
        <v>4.3983455585076699E-5</v>
      </c>
      <c r="BD89">
        <v>5.3993042434160401E-6</v>
      </c>
      <c r="BE89">
        <v>1.8603171233115601E-6</v>
      </c>
      <c r="BF89">
        <v>3.1418789034367503E-5</v>
      </c>
      <c r="BG89">
        <v>5.1217106643066799E-7</v>
      </c>
      <c r="BH89">
        <v>4.8219409097808204E-7</v>
      </c>
      <c r="BI89">
        <v>0</v>
      </c>
    </row>
    <row r="90" spans="2:61">
      <c r="B90" t="s">
        <v>85</v>
      </c>
      <c r="C90" t="s">
        <v>89</v>
      </c>
      <c r="D90">
        <v>1.16487441478573</v>
      </c>
      <c r="E90">
        <v>0.87464529787863599</v>
      </c>
      <c r="F90">
        <v>0.68502955525793296</v>
      </c>
      <c r="G90">
        <v>5.2259447491184297</v>
      </c>
      <c r="H90">
        <v>4.7533994003632403</v>
      </c>
      <c r="I90">
        <v>2.8727121242261</v>
      </c>
      <c r="J90">
        <v>0.66538174171789599</v>
      </c>
      <c r="K90">
        <v>0.38976458271369002</v>
      </c>
      <c r="L90">
        <v>0.26403896607643401</v>
      </c>
      <c r="M90">
        <v>2.4802266523759799</v>
      </c>
      <c r="N90">
        <v>2.4618182872404399</v>
      </c>
      <c r="O90">
        <v>2.0632493875120201</v>
      </c>
      <c r="P90">
        <v>7.1346424380509907E-2</v>
      </c>
      <c r="Q90">
        <v>6.6834790649934694E-2</v>
      </c>
      <c r="R90">
        <v>2.9446715588246001E-3</v>
      </c>
      <c r="S90">
        <v>9.2199117823089205E-2</v>
      </c>
      <c r="T90">
        <v>8.97577021097722E-2</v>
      </c>
      <c r="U90">
        <v>6.0579236101159797E-2</v>
      </c>
      <c r="V90">
        <v>5.0478903051454797E-2</v>
      </c>
      <c r="W90">
        <v>5.0478903051454797E-2</v>
      </c>
      <c r="X90">
        <v>1.88246031135341</v>
      </c>
      <c r="Y90">
        <v>0.685793628700061</v>
      </c>
      <c r="Z90">
        <v>2.0586922460077402E-3</v>
      </c>
      <c r="AA90">
        <v>1.7645398976291499E-4</v>
      </c>
      <c r="AB90">
        <v>6.2815336161555499E-4</v>
      </c>
      <c r="AC90">
        <v>6.8286700384643205E-4</v>
      </c>
      <c r="AD90">
        <v>6.0418242787885603E-4</v>
      </c>
      <c r="AE90">
        <v>8.6031552971797598E-2</v>
      </c>
      <c r="AF90">
        <v>0.26460191590719701</v>
      </c>
      <c r="AG90">
        <v>0.75555557967270703</v>
      </c>
      <c r="AH90">
        <v>2.27468063326694E-3</v>
      </c>
      <c r="AI90">
        <v>3.6775524080037898E-5</v>
      </c>
      <c r="AJ90">
        <v>1.2065491063687501E-3</v>
      </c>
      <c r="AK90">
        <v>3.1225390951572101E-2</v>
      </c>
      <c r="AL90">
        <v>2.0974206896155201E-2</v>
      </c>
      <c r="AM90">
        <v>3.63121974098889E-4</v>
      </c>
      <c r="AN90">
        <v>2.8076478649095699E-2</v>
      </c>
      <c r="AO90">
        <v>9.6507198284571504E-4</v>
      </c>
      <c r="AP90">
        <v>2.26706258692159E-4</v>
      </c>
      <c r="AQ90">
        <v>2.65182581423179E-2</v>
      </c>
      <c r="AR90">
        <v>2.0256550493159699E-2</v>
      </c>
      <c r="AS90">
        <v>4.2542630497407396E-3</v>
      </c>
      <c r="AT90">
        <v>1.0581099879233101E-4</v>
      </c>
      <c r="AU90">
        <v>1.2639106974763001E-4</v>
      </c>
      <c r="AV90">
        <v>7.7388058804769497E-2</v>
      </c>
      <c r="AW90">
        <v>1.5910384486244201E-4</v>
      </c>
      <c r="AX90">
        <v>8.1088888499462501E-5</v>
      </c>
      <c r="AY90">
        <v>9.6673810386067399E-2</v>
      </c>
      <c r="AZ90">
        <v>1.26229557943807E-2</v>
      </c>
      <c r="BA90">
        <v>5.9301254927808099E-4</v>
      </c>
      <c r="BB90">
        <v>1.7702503827347401E-3</v>
      </c>
      <c r="BC90">
        <v>2.31869297314155E-2</v>
      </c>
      <c r="BD90">
        <v>4.9224381610237097E-4</v>
      </c>
      <c r="BE90">
        <v>1.6960140763619999E-4</v>
      </c>
      <c r="BF90">
        <v>1.05034326051204E-2</v>
      </c>
      <c r="BG90">
        <v>2.3707872390757299E-4</v>
      </c>
      <c r="BH90">
        <v>2.2250642589752E-4</v>
      </c>
      <c r="BI90">
        <v>0</v>
      </c>
    </row>
    <row r="91" spans="2:61">
      <c r="B91" t="s">
        <v>86</v>
      </c>
      <c r="C91" t="s">
        <v>89</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row>
    <row r="92" spans="2:61">
      <c r="B92" t="s">
        <v>424</v>
      </c>
      <c r="C92" t="s">
        <v>89</v>
      </c>
      <c r="D92">
        <v>71.744216617548304</v>
      </c>
      <c r="E92">
        <v>33.019302322709699</v>
      </c>
      <c r="F92">
        <v>24.769530328370301</v>
      </c>
      <c r="G92">
        <v>624.36571312721799</v>
      </c>
      <c r="H92">
        <v>606.60529363256796</v>
      </c>
      <c r="I92">
        <v>633.40840999083798</v>
      </c>
      <c r="J92">
        <v>47.954863394171397</v>
      </c>
      <c r="K92">
        <v>16.706048816317701</v>
      </c>
      <c r="L92">
        <v>9.6374856692626594</v>
      </c>
      <c r="M92">
        <v>51.407077320656597</v>
      </c>
      <c r="N92">
        <v>57.7347473608462</v>
      </c>
      <c r="O92">
        <v>63.895297579235603</v>
      </c>
      <c r="P92">
        <v>9.2538772447043502</v>
      </c>
      <c r="Q92">
        <v>2.58817504754311</v>
      </c>
      <c r="R92">
        <v>1.40696624045093</v>
      </c>
      <c r="S92">
        <v>451.39727299328399</v>
      </c>
      <c r="T92">
        <v>448.01730468959198</v>
      </c>
      <c r="U92">
        <v>2.5108859965744101</v>
      </c>
      <c r="V92">
        <v>1.70048850569734</v>
      </c>
      <c r="W92">
        <v>1.70048850569734</v>
      </c>
      <c r="X92">
        <v>100.77255901957101</v>
      </c>
      <c r="Y92">
        <v>119.533146681067</v>
      </c>
      <c r="Z92">
        <v>0.11198396521552</v>
      </c>
      <c r="AA92">
        <v>1.8397423141874002E-2</v>
      </c>
      <c r="AB92">
        <v>6.5492444841622505E-2</v>
      </c>
      <c r="AC92">
        <v>0.54553954539529903</v>
      </c>
      <c r="AD92">
        <v>3.9552713527864901E-2</v>
      </c>
      <c r="AE92">
        <v>3.04002573578861</v>
      </c>
      <c r="AF92">
        <v>1.0657236711293201</v>
      </c>
      <c r="AG92">
        <v>12.498472996023301</v>
      </c>
      <c r="AH92">
        <v>6.9683095903306902E-2</v>
      </c>
      <c r="AI92">
        <v>3.8342849525458901E-3</v>
      </c>
      <c r="AJ92">
        <v>6.0860659926406102E-3</v>
      </c>
      <c r="AK92">
        <v>0.15750688386751099</v>
      </c>
      <c r="AL92">
        <v>0.51099600590347005</v>
      </c>
      <c r="AM92">
        <v>3.6839364919264102E-2</v>
      </c>
      <c r="AN92">
        <v>3.57516176559219E-2</v>
      </c>
      <c r="AO92">
        <v>0.10062021071122</v>
      </c>
      <c r="AP92">
        <v>2.3636818729203798E-2</v>
      </c>
      <c r="AQ92">
        <v>1.0893534168327601</v>
      </c>
      <c r="AR92">
        <v>1.10512571032505</v>
      </c>
      <c r="AS92">
        <v>6.0110683770137903E-2</v>
      </c>
      <c r="AT92">
        <v>2.5615508588688399E-3</v>
      </c>
      <c r="AU92">
        <v>4.0588998251255204E-3</v>
      </c>
      <c r="AV92">
        <v>2.8237668862031402</v>
      </c>
      <c r="AW92">
        <v>1.22908808970286E-2</v>
      </c>
      <c r="AX92">
        <v>8.4544792431912701E-3</v>
      </c>
      <c r="AY92">
        <v>0.48764131245381298</v>
      </c>
      <c r="AZ92">
        <v>0.50755311781696799</v>
      </c>
      <c r="BA92">
        <v>0.21500591328177701</v>
      </c>
      <c r="BB92">
        <v>0.18456961728093599</v>
      </c>
      <c r="BC92">
        <v>0.94651119659982597</v>
      </c>
      <c r="BD92">
        <v>5.1322261321344202E-2</v>
      </c>
      <c r="BE92">
        <v>1.7682960107238001E-2</v>
      </c>
      <c r="BF92">
        <v>0.37742783725739998</v>
      </c>
      <c r="BG92">
        <v>0.98155191499644101</v>
      </c>
      <c r="BH92">
        <v>0.92990501728272601</v>
      </c>
      <c r="BI92">
        <v>29000</v>
      </c>
    </row>
    <row r="93" spans="2:61">
      <c r="B93" t="s">
        <v>87</v>
      </c>
      <c r="C93" t="s">
        <v>89</v>
      </c>
      <c r="D93">
        <v>56.850635434859797</v>
      </c>
      <c r="E93">
        <v>42.676148708894402</v>
      </c>
      <c r="F93">
        <v>33.4003018443983</v>
      </c>
      <c r="G93">
        <v>255.31658180905299</v>
      </c>
      <c r="H93">
        <v>232.21369764759001</v>
      </c>
      <c r="I93">
        <v>140.346050358154</v>
      </c>
      <c r="J93">
        <v>32.508686803128697</v>
      </c>
      <c r="K93">
        <v>19.052050922847702</v>
      </c>
      <c r="L93">
        <v>12.899510886335699</v>
      </c>
      <c r="M93">
        <v>121.17351613168999</v>
      </c>
      <c r="N93">
        <v>120.286818901845</v>
      </c>
      <c r="O93">
        <v>100.81310004442599</v>
      </c>
      <c r="P93">
        <v>3.48785415193908</v>
      </c>
      <c r="Q93">
        <v>3.2675505599825598</v>
      </c>
      <c r="R93">
        <v>0.14424414658696699</v>
      </c>
      <c r="S93">
        <v>4.5104112134818699</v>
      </c>
      <c r="T93">
        <v>4.3908855544328302</v>
      </c>
      <c r="U93">
        <v>2.9582721052757499</v>
      </c>
      <c r="V93">
        <v>2.4607243453015002</v>
      </c>
      <c r="W93">
        <v>2.4607243453015002</v>
      </c>
      <c r="X93">
        <v>91.953327688779396</v>
      </c>
      <c r="Y93">
        <v>33.485432301596703</v>
      </c>
      <c r="Z93">
        <v>0.100814452951674</v>
      </c>
      <c r="AA93">
        <v>8.6864337160771597E-3</v>
      </c>
      <c r="AB93">
        <v>3.09225795717957E-2</v>
      </c>
      <c r="AC93">
        <v>3.3573106187023201E-2</v>
      </c>
      <c r="AD93">
        <v>2.9581733796143501E-2</v>
      </c>
      <c r="AE93">
        <v>4.1372242164241602</v>
      </c>
      <c r="AF93">
        <v>12.9198103835528</v>
      </c>
      <c r="AG93">
        <v>36.909388611430401</v>
      </c>
      <c r="AH93">
        <v>0.111284816695689</v>
      </c>
      <c r="AI93">
        <v>1.8103764767487701E-3</v>
      </c>
      <c r="AJ93">
        <v>5.8910107678299503E-2</v>
      </c>
      <c r="AK93">
        <v>1.52458870803052</v>
      </c>
      <c r="AL93">
        <v>1.0254410772195</v>
      </c>
      <c r="AM93">
        <v>1.7729680630505399E-2</v>
      </c>
      <c r="AN93">
        <v>1.3707614861635</v>
      </c>
      <c r="AO93">
        <v>4.7508326796667902E-2</v>
      </c>
      <c r="AP93">
        <v>1.11602400818208E-2</v>
      </c>
      <c r="AQ93">
        <v>1.2984980981199099</v>
      </c>
      <c r="AR93">
        <v>0.989037549743495</v>
      </c>
      <c r="AS93">
        <v>0.207582733687591</v>
      </c>
      <c r="AT93">
        <v>5.1731280577673499E-3</v>
      </c>
      <c r="AU93">
        <v>6.1780877322397398E-3</v>
      </c>
      <c r="AV93">
        <v>3.7855704754635</v>
      </c>
      <c r="AW93">
        <v>7.8145525984385095E-3</v>
      </c>
      <c r="AX93">
        <v>3.99182390835908E-3</v>
      </c>
      <c r="AY93">
        <v>4.7201266400625004</v>
      </c>
      <c r="AZ93">
        <v>0.61670890625727803</v>
      </c>
      <c r="BA93">
        <v>2.9178679812680498E-2</v>
      </c>
      <c r="BB93">
        <v>8.7145451520515199E-2</v>
      </c>
      <c r="BC93">
        <v>1.1329066574865401</v>
      </c>
      <c r="BD93">
        <v>2.4232057809898101E-2</v>
      </c>
      <c r="BE93">
        <v>8.3490964843848398E-3</v>
      </c>
      <c r="BF93">
        <v>0.51144113414049697</v>
      </c>
      <c r="BG93">
        <v>1.1583422763108701E-2</v>
      </c>
      <c r="BH93">
        <v>1.0871479411566701E-2</v>
      </c>
      <c r="BI93">
        <v>0</v>
      </c>
    </row>
    <row r="94" spans="2:61">
      <c r="B94" t="s">
        <v>425</v>
      </c>
      <c r="C94" t="s">
        <v>89</v>
      </c>
      <c r="D94">
        <v>5.25017782069868E-15</v>
      </c>
      <c r="E94">
        <v>4.5862168414158803E-15</v>
      </c>
      <c r="F94">
        <v>3.82382922252837E-15</v>
      </c>
      <c r="G94">
        <v>2.08143030794361E-14</v>
      </c>
      <c r="H94">
        <v>1.60248985859495E-14</v>
      </c>
      <c r="I94">
        <v>8.8264172958934395E-15</v>
      </c>
      <c r="J94">
        <v>1.85102866477229E-15</v>
      </c>
      <c r="K94">
        <v>1.13232040584671E-15</v>
      </c>
      <c r="L94">
        <v>5.2045647648742497E-16</v>
      </c>
      <c r="M94">
        <v>7.1847529220354001E-15</v>
      </c>
      <c r="N94">
        <v>8.8093589008572293E-15</v>
      </c>
      <c r="O94">
        <v>6.6998902928923901E-15</v>
      </c>
      <c r="P94">
        <v>1.7468062735557699E-16</v>
      </c>
      <c r="Q94">
        <v>1.57616879950294E-16</v>
      </c>
      <c r="R94">
        <v>7.0932260115827905E-18</v>
      </c>
      <c r="S94">
        <v>3.6172329645084299E-16</v>
      </c>
      <c r="T94">
        <v>3.5315919752975302E-16</v>
      </c>
      <c r="U94">
        <v>2.6473132246295201E-16</v>
      </c>
      <c r="V94">
        <v>3.3654241166850698E-16</v>
      </c>
      <c r="W94">
        <v>3.3654241166850698E-16</v>
      </c>
      <c r="X94">
        <v>8.0730186654760293E-15</v>
      </c>
      <c r="Y94">
        <v>1.7424014626198E-15</v>
      </c>
      <c r="Z94">
        <v>3.6403449815291402E-18</v>
      </c>
      <c r="AA94">
        <v>1.9878258475003399E-19</v>
      </c>
      <c r="AB94">
        <v>7.0764026933669004E-19</v>
      </c>
      <c r="AC94">
        <v>1.0775253017977E-18</v>
      </c>
      <c r="AD94">
        <v>4.1761618764768102E-19</v>
      </c>
      <c r="AE94">
        <v>2.2464803636637502E-15</v>
      </c>
      <c r="AF94">
        <v>3.74437155484512E-16</v>
      </c>
      <c r="AG94">
        <v>3.5392358048560998E-15</v>
      </c>
      <c r="AH94">
        <v>7.1719908554277405E-18</v>
      </c>
      <c r="AI94">
        <v>4.1429121222984402E-20</v>
      </c>
      <c r="AJ94">
        <v>9.5540876141524206E-19</v>
      </c>
      <c r="AK94">
        <v>2.47258996225477E-17</v>
      </c>
      <c r="AL94">
        <v>9.8131051996951498E-17</v>
      </c>
      <c r="AM94">
        <v>2.8817122239740101E-17</v>
      </c>
      <c r="AN94">
        <v>2.5617681792732499E-17</v>
      </c>
      <c r="AO94">
        <v>1.08719277743546E-18</v>
      </c>
      <c r="AP94">
        <v>2.5539380629696902E-19</v>
      </c>
      <c r="AQ94">
        <v>7.8320945624176797E-17</v>
      </c>
      <c r="AR94">
        <v>1.2323675494909599E-16</v>
      </c>
      <c r="AS94">
        <v>3.18101911370065E-17</v>
      </c>
      <c r="AT94">
        <v>5.6995509805073096E-19</v>
      </c>
      <c r="AU94">
        <v>2.36034883809433E-18</v>
      </c>
      <c r="AV94">
        <v>2.7932091288315798E-16</v>
      </c>
      <c r="AW94">
        <v>2.9751769722025899E-19</v>
      </c>
      <c r="AX94">
        <v>9.1349925678009098E-20</v>
      </c>
      <c r="AY94">
        <v>7.6551385231407605E-17</v>
      </c>
      <c r="AZ94">
        <v>8.6413470445447803E-18</v>
      </c>
      <c r="BA94">
        <v>7.6720478848911602E-19</v>
      </c>
      <c r="BB94">
        <v>1.9942589408579399E-18</v>
      </c>
      <c r="BC94">
        <v>1.5972924839245799E-17</v>
      </c>
      <c r="BD94">
        <v>5.5453264742566104E-19</v>
      </c>
      <c r="BE94">
        <v>1.9106287272090601E-19</v>
      </c>
      <c r="BF94">
        <v>8.1536954166796603E-17</v>
      </c>
      <c r="BG94">
        <v>8.86439706329994E-19</v>
      </c>
      <c r="BH94">
        <v>8.3988501998296903E-19</v>
      </c>
      <c r="BI94">
        <v>0</v>
      </c>
    </row>
    <row r="96" spans="2:61">
      <c r="B96" s="126"/>
    </row>
    <row r="97" spans="2:3" s="145" customFormat="1">
      <c r="B97" t="s">
        <v>11</v>
      </c>
      <c r="C97" t="s">
        <v>12</v>
      </c>
    </row>
    <row r="98" spans="2:3" s="145" customFormat="1">
      <c r="B98" t="s">
        <v>13</v>
      </c>
      <c r="C98" t="s">
        <v>14</v>
      </c>
    </row>
    <row r="99" spans="2:3" s="145" customFormat="1">
      <c r="B99" t="s">
        <v>15</v>
      </c>
      <c r="C99" t="s">
        <v>367</v>
      </c>
    </row>
    <row r="100" spans="2:3" s="145" customFormat="1">
      <c r="B100" t="s">
        <v>16</v>
      </c>
      <c r="C100" t="s">
        <v>368</v>
      </c>
    </row>
    <row r="101" spans="2:3" s="145" customFormat="1">
      <c r="B101" t="s">
        <v>17</v>
      </c>
      <c r="C101" t="s">
        <v>369</v>
      </c>
    </row>
    <row r="102" spans="2:3" s="145" customFormat="1">
      <c r="B102" t="s">
        <v>18</v>
      </c>
      <c r="C102" t="s">
        <v>370</v>
      </c>
    </row>
    <row r="103" spans="2:3" s="145" customFormat="1">
      <c r="B103" t="s">
        <v>19</v>
      </c>
      <c r="C103" t="s">
        <v>436</v>
      </c>
    </row>
    <row r="104" spans="2:3" s="145" customFormat="1">
      <c r="B104" t="s">
        <v>20</v>
      </c>
      <c r="C104" t="s">
        <v>371</v>
      </c>
    </row>
    <row r="105" spans="2:3" s="145" customFormat="1">
      <c r="B105" t="s">
        <v>21</v>
      </c>
      <c r="C105" t="s">
        <v>372</v>
      </c>
    </row>
    <row r="106" spans="2:3" s="145" customFormat="1">
      <c r="B106" t="s">
        <v>22</v>
      </c>
      <c r="C106" t="s">
        <v>373</v>
      </c>
    </row>
    <row r="107" spans="2:3" s="145" customFormat="1">
      <c r="B107" t="s">
        <v>23</v>
      </c>
      <c r="C107" t="s">
        <v>374</v>
      </c>
    </row>
    <row r="108" spans="2:3" s="145" customFormat="1">
      <c r="B108" t="s">
        <v>24</v>
      </c>
      <c r="C108" t="s">
        <v>426</v>
      </c>
    </row>
    <row r="109" spans="2:3" s="145" customFormat="1">
      <c r="B109" t="s">
        <v>25</v>
      </c>
      <c r="C109" t="s">
        <v>375</v>
      </c>
    </row>
    <row r="110" spans="2:3" s="145" customFormat="1">
      <c r="B110" t="s">
        <v>26</v>
      </c>
      <c r="C110" t="s">
        <v>376</v>
      </c>
    </row>
    <row r="111" spans="2:3" s="145" customFormat="1">
      <c r="B111" t="s">
        <v>27</v>
      </c>
      <c r="C111" t="s">
        <v>377</v>
      </c>
    </row>
    <row r="112" spans="2:3" s="145" customFormat="1">
      <c r="B112" t="s">
        <v>28</v>
      </c>
      <c r="C112" t="s">
        <v>378</v>
      </c>
    </row>
    <row r="113" spans="2:3" s="145" customFormat="1">
      <c r="B113" t="s">
        <v>29</v>
      </c>
      <c r="C113" t="s">
        <v>379</v>
      </c>
    </row>
    <row r="114" spans="2:3" s="145" customFormat="1">
      <c r="B114" t="s">
        <v>30</v>
      </c>
      <c r="C114" t="s">
        <v>380</v>
      </c>
    </row>
    <row r="115" spans="2:3" s="145" customFormat="1">
      <c r="B115" t="s">
        <v>31</v>
      </c>
      <c r="C115" t="s">
        <v>381</v>
      </c>
    </row>
    <row r="116" spans="2:3" s="145" customFormat="1">
      <c r="B116" t="s">
        <v>32</v>
      </c>
      <c r="C116" t="s">
        <v>382</v>
      </c>
    </row>
    <row r="117" spans="2:3" s="145" customFormat="1">
      <c r="B117" t="s">
        <v>33</v>
      </c>
      <c r="C117" t="s">
        <v>383</v>
      </c>
    </row>
    <row r="118" spans="2:3" s="145" customFormat="1">
      <c r="B118" t="s">
        <v>34</v>
      </c>
      <c r="C118" t="s">
        <v>384</v>
      </c>
    </row>
    <row r="119" spans="2:3" s="145" customFormat="1">
      <c r="B119" t="s">
        <v>35</v>
      </c>
      <c r="C119" t="s">
        <v>385</v>
      </c>
    </row>
    <row r="120" spans="2:3" s="145" customFormat="1">
      <c r="B120" t="s">
        <v>36</v>
      </c>
      <c r="C120" t="s">
        <v>386</v>
      </c>
    </row>
    <row r="121" spans="2:3" s="145" customFormat="1">
      <c r="B121" t="s">
        <v>37</v>
      </c>
      <c r="C121" t="s">
        <v>387</v>
      </c>
    </row>
    <row r="122" spans="2:3" s="145" customFormat="1">
      <c r="B122" t="s">
        <v>38</v>
      </c>
      <c r="C122" t="s">
        <v>388</v>
      </c>
    </row>
    <row r="123" spans="2:3" s="145" customFormat="1">
      <c r="B123" t="s">
        <v>39</v>
      </c>
      <c r="C123" t="s">
        <v>389</v>
      </c>
    </row>
    <row r="124" spans="2:3" s="145" customFormat="1">
      <c r="B124" t="s">
        <v>40</v>
      </c>
      <c r="C124" t="s">
        <v>390</v>
      </c>
    </row>
    <row r="125" spans="2:3" s="145" customFormat="1">
      <c r="B125" t="s">
        <v>41</v>
      </c>
      <c r="C125" t="s">
        <v>391</v>
      </c>
    </row>
    <row r="126" spans="2:3" s="145" customFormat="1">
      <c r="B126" t="s">
        <v>42</v>
      </c>
      <c r="C126" t="s">
        <v>392</v>
      </c>
    </row>
    <row r="127" spans="2:3" s="145" customFormat="1">
      <c r="B127" t="s">
        <v>43</v>
      </c>
      <c r="C127" t="s">
        <v>437</v>
      </c>
    </row>
    <row r="128" spans="2:3" s="145" customFormat="1">
      <c r="B128" t="s">
        <v>44</v>
      </c>
      <c r="C128" t="s">
        <v>427</v>
      </c>
    </row>
    <row r="129" spans="2:3" s="145" customFormat="1">
      <c r="B129" t="s">
        <v>45</v>
      </c>
      <c r="C129" t="s">
        <v>393</v>
      </c>
    </row>
    <row r="130" spans="2:3" s="145" customFormat="1">
      <c r="B130" t="s">
        <v>46</v>
      </c>
      <c r="C130" t="s">
        <v>394</v>
      </c>
    </row>
    <row r="131" spans="2:3" s="145" customFormat="1">
      <c r="B131" t="s">
        <v>47</v>
      </c>
      <c r="C131" t="s">
        <v>395</v>
      </c>
    </row>
    <row r="132" spans="2:3" s="145" customFormat="1">
      <c r="B132" t="s">
        <v>48</v>
      </c>
      <c r="C132" t="s">
        <v>396</v>
      </c>
    </row>
    <row r="133" spans="2:3" s="145" customFormat="1">
      <c r="B133" t="s">
        <v>49</v>
      </c>
      <c r="C133" t="s">
        <v>397</v>
      </c>
    </row>
    <row r="134" spans="2:3" s="145" customFormat="1">
      <c r="B134" t="s">
        <v>50</v>
      </c>
      <c r="C134" t="s">
        <v>398</v>
      </c>
    </row>
    <row r="135" spans="2:3" s="145" customFormat="1">
      <c r="B135" t="s">
        <v>51</v>
      </c>
      <c r="C135" t="s">
        <v>399</v>
      </c>
    </row>
    <row r="136" spans="2:3" s="145" customFormat="1">
      <c r="B136" t="s">
        <v>52</v>
      </c>
      <c r="C136" t="s">
        <v>400</v>
      </c>
    </row>
    <row r="137" spans="2:3" s="145" customFormat="1">
      <c r="B137" t="s">
        <v>53</v>
      </c>
      <c r="C137" t="s">
        <v>401</v>
      </c>
    </row>
    <row r="138" spans="2:3" s="145" customFormat="1">
      <c r="B138" t="s">
        <v>54</v>
      </c>
      <c r="C138" t="s">
        <v>402</v>
      </c>
    </row>
    <row r="139" spans="2:3" s="145" customFormat="1">
      <c r="B139" t="s">
        <v>55</v>
      </c>
      <c r="C139" t="s">
        <v>403</v>
      </c>
    </row>
    <row r="140" spans="2:3" s="145" customFormat="1">
      <c r="B140" t="s">
        <v>56</v>
      </c>
      <c r="C140" t="s">
        <v>404</v>
      </c>
    </row>
    <row r="141" spans="2:3" s="145" customFormat="1">
      <c r="B141" t="s">
        <v>57</v>
      </c>
      <c r="C141" t="s">
        <v>405</v>
      </c>
    </row>
    <row r="142" spans="2:3" s="145" customFormat="1">
      <c r="B142" t="s">
        <v>91</v>
      </c>
      <c r="C142" t="s">
        <v>406</v>
      </c>
    </row>
    <row r="143" spans="2:3" s="145" customFormat="1">
      <c r="B143" t="s">
        <v>92</v>
      </c>
      <c r="C143" t="s">
        <v>407</v>
      </c>
    </row>
    <row r="144" spans="2:3" s="145" customFormat="1">
      <c r="B144" t="s">
        <v>93</v>
      </c>
      <c r="C144" t="s">
        <v>408</v>
      </c>
    </row>
    <row r="145" spans="2:3" s="145" customFormat="1">
      <c r="B145" t="s">
        <v>94</v>
      </c>
      <c r="C145" t="s">
        <v>409</v>
      </c>
    </row>
    <row r="146" spans="2:3" s="145" customFormat="1">
      <c r="B146" t="s">
        <v>95</v>
      </c>
      <c r="C146" t="s">
        <v>410</v>
      </c>
    </row>
    <row r="147" spans="2:3" s="145" customFormat="1">
      <c r="B147" t="s">
        <v>96</v>
      </c>
      <c r="C147" t="s">
        <v>411</v>
      </c>
    </row>
    <row r="148" spans="2:3" s="145" customFormat="1">
      <c r="B148" t="s">
        <v>106</v>
      </c>
      <c r="C148" t="s">
        <v>412</v>
      </c>
    </row>
    <row r="149" spans="2:3" s="145" customFormat="1">
      <c r="B149" t="s">
        <v>107</v>
      </c>
      <c r="C149" t="s">
        <v>413</v>
      </c>
    </row>
    <row r="150" spans="2:3" s="145" customFormat="1">
      <c r="B150" t="s">
        <v>108</v>
      </c>
      <c r="C150" t="s">
        <v>414</v>
      </c>
    </row>
    <row r="151" spans="2:3" s="145" customFormat="1">
      <c r="B151" t="s">
        <v>211</v>
      </c>
      <c r="C151" t="s">
        <v>415</v>
      </c>
    </row>
    <row r="152" spans="2:3" s="145" customFormat="1">
      <c r="B152" t="s">
        <v>212</v>
      </c>
      <c r="C152" t="s">
        <v>416</v>
      </c>
    </row>
    <row r="153" spans="2:3" s="145" customFormat="1">
      <c r="B153" t="s">
        <v>213</v>
      </c>
      <c r="C153" t="s">
        <v>417</v>
      </c>
    </row>
    <row r="154" spans="2:3" s="145" customFormat="1">
      <c r="B154" t="s">
        <v>419</v>
      </c>
      <c r="C154" t="s">
        <v>418</v>
      </c>
    </row>
    <row r="155" spans="2:3" s="145" customFormat="1">
      <c r="B155" t="s">
        <v>428</v>
      </c>
      <c r="C155" t="s">
        <v>420</v>
      </c>
    </row>
    <row r="156" spans="2:3" s="145" customFormat="1">
      <c r="B156" t="s">
        <v>471</v>
      </c>
      <c r="C156" t="s">
        <v>472</v>
      </c>
    </row>
    <row r="157" spans="2:3" s="145" customFormat="1">
      <c r="B157" t="s">
        <v>58</v>
      </c>
      <c r="C157" t="s">
        <v>473</v>
      </c>
    </row>
    <row r="158" spans="2:3" s="145" customFormat="1">
      <c r="B158" t="s">
        <v>59</v>
      </c>
      <c r="C158" t="s">
        <v>103</v>
      </c>
    </row>
    <row r="159" spans="2:3" s="145" customFormat="1">
      <c r="B159" t="s">
        <v>61</v>
      </c>
      <c r="C159" t="s">
        <v>62</v>
      </c>
    </row>
    <row r="160" spans="2:3" s="145" customFormat="1">
      <c r="B160" t="s">
        <v>65</v>
      </c>
      <c r="C160" t="s">
        <v>64</v>
      </c>
    </row>
    <row r="161" spans="1:61" s="145" customFormat="1">
      <c r="B161" t="s">
        <v>66</v>
      </c>
      <c r="C161" t="s">
        <v>64</v>
      </c>
    </row>
    <row r="162" spans="1:61" s="145" customFormat="1">
      <c r="B162" t="s">
        <v>299</v>
      </c>
      <c r="C162" t="s">
        <v>64</v>
      </c>
    </row>
    <row r="163" spans="1:61" s="145" customFormat="1">
      <c r="B163" t="s">
        <v>67</v>
      </c>
      <c r="C163" t="s">
        <v>300</v>
      </c>
    </row>
    <row r="164" spans="1:61" s="145" customFormat="1">
      <c r="B164" t="s">
        <v>69</v>
      </c>
      <c r="C164" t="s">
        <v>70</v>
      </c>
    </row>
    <row r="165" spans="1:61" s="145" customFormat="1">
      <c r="B165"/>
      <c r="C165"/>
    </row>
    <row r="166" spans="1:61" s="145" customFormat="1">
      <c r="B166" t="s">
        <v>300</v>
      </c>
      <c r="C166" t="s">
        <v>2</v>
      </c>
      <c r="D166" t="s">
        <v>119</v>
      </c>
      <c r="E166" t="s">
        <v>117</v>
      </c>
      <c r="F166" t="s">
        <v>116</v>
      </c>
      <c r="G166" t="s">
        <v>121</v>
      </c>
      <c r="H166" t="s">
        <v>434</v>
      </c>
      <c r="I166" t="s">
        <v>120</v>
      </c>
      <c r="J166" t="s">
        <v>187</v>
      </c>
      <c r="K166" t="s">
        <v>185</v>
      </c>
      <c r="L166" t="s">
        <v>186</v>
      </c>
      <c r="M166" t="s">
        <v>429</v>
      </c>
      <c r="N166" t="s">
        <v>189</v>
      </c>
      <c r="O166" t="s">
        <v>188</v>
      </c>
      <c r="P166" t="s">
        <v>172</v>
      </c>
      <c r="Q166" t="s">
        <v>171</v>
      </c>
      <c r="R166" t="s">
        <v>170</v>
      </c>
      <c r="S166" t="s">
        <v>174</v>
      </c>
      <c r="T166" t="s">
        <v>173</v>
      </c>
      <c r="U166" t="s">
        <v>156</v>
      </c>
      <c r="V166" t="s">
        <v>155</v>
      </c>
      <c r="W166" t="s">
        <v>154</v>
      </c>
      <c r="X166" t="s">
        <v>159</v>
      </c>
      <c r="Y166" t="s">
        <v>158</v>
      </c>
      <c r="Z166" t="s">
        <v>122</v>
      </c>
      <c r="AA166" t="s">
        <v>123</v>
      </c>
      <c r="AB166" t="s">
        <v>146</v>
      </c>
      <c r="AC166" t="s">
        <v>153</v>
      </c>
      <c r="AD166" t="s">
        <v>124</v>
      </c>
      <c r="AE166" t="s">
        <v>125</v>
      </c>
      <c r="AF166" t="s">
        <v>435</v>
      </c>
      <c r="AG166" t="s">
        <v>149</v>
      </c>
      <c r="AH166" t="s">
        <v>126</v>
      </c>
      <c r="AI166" t="s">
        <v>152</v>
      </c>
      <c r="AJ166" t="s">
        <v>127</v>
      </c>
      <c r="AK166" t="s">
        <v>148</v>
      </c>
      <c r="AL166" t="s">
        <v>202</v>
      </c>
      <c r="AM166" t="s">
        <v>203</v>
      </c>
      <c r="AN166" t="s">
        <v>204</v>
      </c>
      <c r="AO166" t="s">
        <v>128</v>
      </c>
      <c r="AP166" t="s">
        <v>147</v>
      </c>
      <c r="AQ166" t="s">
        <v>129</v>
      </c>
      <c r="AR166" t="s">
        <v>130</v>
      </c>
      <c r="AS166" t="s">
        <v>131</v>
      </c>
      <c r="AT166" t="s">
        <v>132</v>
      </c>
      <c r="AU166" t="s">
        <v>150</v>
      </c>
      <c r="AV166" t="s">
        <v>133</v>
      </c>
      <c r="AW166" t="s">
        <v>134</v>
      </c>
      <c r="AX166" t="s">
        <v>135</v>
      </c>
      <c r="AY166" t="s">
        <v>136</v>
      </c>
      <c r="AZ166" t="s">
        <v>138</v>
      </c>
      <c r="BA166" t="s">
        <v>151</v>
      </c>
      <c r="BB166" t="s">
        <v>139</v>
      </c>
      <c r="BC166" t="s">
        <v>140</v>
      </c>
      <c r="BD166" t="s">
        <v>141</v>
      </c>
      <c r="BE166" t="s">
        <v>145</v>
      </c>
      <c r="BF166" t="s">
        <v>142</v>
      </c>
      <c r="BG166" t="s">
        <v>143</v>
      </c>
      <c r="BH166" t="s">
        <v>144</v>
      </c>
      <c r="BI166" t="s">
        <v>447</v>
      </c>
    </row>
    <row r="167" spans="1:61" s="145" customFormat="1">
      <c r="A167" t="s">
        <v>231</v>
      </c>
      <c r="B167" t="s">
        <v>474</v>
      </c>
      <c r="C167" t="s">
        <v>475</v>
      </c>
      <c r="D167">
        <v>4.2017852756782803</v>
      </c>
      <c r="E167">
        <v>3.58437924110159</v>
      </c>
      <c r="F167">
        <v>2.6950478404571601</v>
      </c>
      <c r="G167">
        <v>12.4547334660333</v>
      </c>
      <c r="H167">
        <v>11.3955006510204</v>
      </c>
      <c r="I167">
        <v>8.8854870260727203</v>
      </c>
      <c r="J167">
        <v>1.8619347381182301</v>
      </c>
      <c r="K167">
        <v>1.4736671593127599</v>
      </c>
      <c r="L167">
        <v>0.73727031714411095</v>
      </c>
      <c r="M167">
        <v>3.4153641735054099</v>
      </c>
      <c r="N167">
        <v>3.758102631082</v>
      </c>
      <c r="O167">
        <v>3.53566553592804</v>
      </c>
      <c r="P167">
        <v>0.47490680889449899</v>
      </c>
      <c r="Q167">
        <v>0.21089954135998601</v>
      </c>
      <c r="R167">
        <v>5.7964982549159702E-2</v>
      </c>
      <c r="S167">
        <v>2.35287160424215</v>
      </c>
      <c r="T167">
        <v>1.8034001843123899</v>
      </c>
      <c r="U167">
        <v>0.30591275643003701</v>
      </c>
      <c r="V167">
        <v>0.34078156719108299</v>
      </c>
      <c r="W167">
        <v>0.34078156719108299</v>
      </c>
      <c r="X167">
        <v>5.44910748803823</v>
      </c>
      <c r="Y167">
        <v>3.4831385371601198</v>
      </c>
      <c r="Z167">
        <v>2.0758543809619699E-2</v>
      </c>
      <c r="AA167">
        <v>2.8128883201761498E-3</v>
      </c>
      <c r="AB167">
        <v>1.00135182918893E-2</v>
      </c>
      <c r="AC167">
        <v>1.4968354455777899E-2</v>
      </c>
      <c r="AD167">
        <v>3.9820162863284598E-3</v>
      </c>
      <c r="AE167">
        <v>0.55746460794617803</v>
      </c>
      <c r="AF167">
        <v>0.114874567666761</v>
      </c>
      <c r="AG167">
        <v>0.83136893268560597</v>
      </c>
      <c r="AH167">
        <v>2.9172482232492799E-2</v>
      </c>
      <c r="AI167">
        <v>5.8624597999787798E-4</v>
      </c>
      <c r="AJ167">
        <v>3.0664520638095001E-4</v>
      </c>
      <c r="AK167">
        <v>7.9359525460908492E-3</v>
      </c>
      <c r="AL167">
        <v>0.25814442781583302</v>
      </c>
      <c r="AM167">
        <v>4.65567977387511E-4</v>
      </c>
      <c r="AN167">
        <v>9.3207572568343401E-4</v>
      </c>
      <c r="AO167">
        <v>1.53844053757207E-2</v>
      </c>
      <c r="AP167">
        <v>3.6139697835272898E-3</v>
      </c>
      <c r="AQ167">
        <v>0.35147852443273597</v>
      </c>
      <c r="AR167">
        <v>3.3284229012735603E-2</v>
      </c>
      <c r="AS167">
        <v>5.7035454101219503E-3</v>
      </c>
      <c r="AT167">
        <v>1.2966812032494199E-3</v>
      </c>
      <c r="AU167">
        <v>1.3436607019978199E-3</v>
      </c>
      <c r="AV167">
        <v>0.29000856858389901</v>
      </c>
      <c r="AW167">
        <v>2.3544085939177302E-3</v>
      </c>
      <c r="AX167">
        <v>1.2926541794984301E-3</v>
      </c>
      <c r="AY167">
        <v>2.4569709082697198E-2</v>
      </c>
      <c r="AZ167">
        <v>4.0968562950839997E-2</v>
      </c>
      <c r="BA167">
        <v>1.0766191385695701E-2</v>
      </c>
      <c r="BB167">
        <v>2.8219915186233301E-2</v>
      </c>
      <c r="BC167">
        <v>7.8078591239257603E-2</v>
      </c>
      <c r="BD167">
        <v>7.8469570614622796E-3</v>
      </c>
      <c r="BE167">
        <v>2.7036499388100898E-3</v>
      </c>
      <c r="BF167">
        <v>5.2066846722107797E-2</v>
      </c>
      <c r="BG167">
        <v>1.1980197129936599E-2</v>
      </c>
      <c r="BH167">
        <v>1.1351236511241701E-2</v>
      </c>
      <c r="BI167">
        <v>0</v>
      </c>
    </row>
    <row r="168" spans="1:61" s="145" customFormat="1"/>
    <row r="169" spans="1:61" s="145" customFormat="1">
      <c r="B169" s="146"/>
    </row>
    <row r="170" spans="1:61" s="145" customFormat="1">
      <c r="B170" t="s">
        <v>11</v>
      </c>
      <c r="C170" t="s">
        <v>12</v>
      </c>
    </row>
    <row r="171" spans="1:61" s="145" customFormat="1">
      <c r="B171" t="s">
        <v>13</v>
      </c>
      <c r="C171" t="s">
        <v>14</v>
      </c>
    </row>
    <row r="172" spans="1:61" s="145" customFormat="1">
      <c r="B172" t="s">
        <v>15</v>
      </c>
      <c r="C172" t="s">
        <v>367</v>
      </c>
    </row>
    <row r="173" spans="1:61" s="145" customFormat="1">
      <c r="B173" t="s">
        <v>16</v>
      </c>
      <c r="C173" t="s">
        <v>368</v>
      </c>
    </row>
    <row r="174" spans="1:61" s="145" customFormat="1">
      <c r="B174" t="s">
        <v>17</v>
      </c>
      <c r="C174" t="s">
        <v>369</v>
      </c>
    </row>
    <row r="175" spans="1:61" s="145" customFormat="1">
      <c r="B175" t="s">
        <v>18</v>
      </c>
      <c r="C175" t="s">
        <v>370</v>
      </c>
    </row>
    <row r="176" spans="1:61" s="145" customFormat="1">
      <c r="B176" t="s">
        <v>19</v>
      </c>
      <c r="C176" t="s">
        <v>436</v>
      </c>
    </row>
    <row r="177" spans="2:3" s="145" customFormat="1">
      <c r="B177" t="s">
        <v>20</v>
      </c>
      <c r="C177" t="s">
        <v>371</v>
      </c>
    </row>
    <row r="178" spans="2:3" s="145" customFormat="1">
      <c r="B178" t="s">
        <v>21</v>
      </c>
      <c r="C178" t="s">
        <v>372</v>
      </c>
    </row>
    <row r="179" spans="2:3" s="145" customFormat="1">
      <c r="B179" t="s">
        <v>22</v>
      </c>
      <c r="C179" t="s">
        <v>373</v>
      </c>
    </row>
    <row r="180" spans="2:3" s="145" customFormat="1">
      <c r="B180" t="s">
        <v>23</v>
      </c>
      <c r="C180" t="s">
        <v>374</v>
      </c>
    </row>
    <row r="181" spans="2:3" s="145" customFormat="1">
      <c r="B181" t="s">
        <v>24</v>
      </c>
      <c r="C181" t="s">
        <v>426</v>
      </c>
    </row>
    <row r="182" spans="2:3" s="145" customFormat="1">
      <c r="B182" t="s">
        <v>25</v>
      </c>
      <c r="C182" t="s">
        <v>375</v>
      </c>
    </row>
    <row r="183" spans="2:3" s="145" customFormat="1">
      <c r="B183" t="s">
        <v>26</v>
      </c>
      <c r="C183" t="s">
        <v>376</v>
      </c>
    </row>
    <row r="184" spans="2:3" s="145" customFormat="1">
      <c r="B184" t="s">
        <v>27</v>
      </c>
      <c r="C184" t="s">
        <v>377</v>
      </c>
    </row>
    <row r="185" spans="2:3" s="145" customFormat="1">
      <c r="B185" t="s">
        <v>28</v>
      </c>
      <c r="C185" t="s">
        <v>378</v>
      </c>
    </row>
    <row r="186" spans="2:3" s="145" customFormat="1">
      <c r="B186" t="s">
        <v>29</v>
      </c>
      <c r="C186" t="s">
        <v>379</v>
      </c>
    </row>
    <row r="187" spans="2:3" s="145" customFormat="1">
      <c r="B187" t="s">
        <v>30</v>
      </c>
      <c r="C187" t="s">
        <v>380</v>
      </c>
    </row>
    <row r="188" spans="2:3" s="145" customFormat="1">
      <c r="B188" t="s">
        <v>31</v>
      </c>
      <c r="C188" t="s">
        <v>381</v>
      </c>
    </row>
    <row r="189" spans="2:3" s="145" customFormat="1">
      <c r="B189" t="s">
        <v>32</v>
      </c>
      <c r="C189" t="s">
        <v>382</v>
      </c>
    </row>
    <row r="190" spans="2:3" s="145" customFormat="1">
      <c r="B190" t="s">
        <v>33</v>
      </c>
      <c r="C190" t="s">
        <v>383</v>
      </c>
    </row>
    <row r="191" spans="2:3" s="145" customFormat="1">
      <c r="B191" t="s">
        <v>34</v>
      </c>
      <c r="C191" t="s">
        <v>384</v>
      </c>
    </row>
    <row r="192" spans="2:3" s="145" customFormat="1">
      <c r="B192" t="s">
        <v>35</v>
      </c>
      <c r="C192" t="s">
        <v>385</v>
      </c>
    </row>
    <row r="193" spans="2:3" s="145" customFormat="1">
      <c r="B193" t="s">
        <v>36</v>
      </c>
      <c r="C193" t="s">
        <v>386</v>
      </c>
    </row>
    <row r="194" spans="2:3" s="145" customFormat="1">
      <c r="B194" t="s">
        <v>37</v>
      </c>
      <c r="C194" t="s">
        <v>387</v>
      </c>
    </row>
    <row r="195" spans="2:3" s="145" customFormat="1">
      <c r="B195" t="s">
        <v>38</v>
      </c>
      <c r="C195" t="s">
        <v>388</v>
      </c>
    </row>
    <row r="196" spans="2:3" s="145" customFormat="1">
      <c r="B196" t="s">
        <v>39</v>
      </c>
      <c r="C196" t="s">
        <v>389</v>
      </c>
    </row>
    <row r="197" spans="2:3" s="145" customFormat="1">
      <c r="B197" t="s">
        <v>40</v>
      </c>
      <c r="C197" t="s">
        <v>390</v>
      </c>
    </row>
    <row r="198" spans="2:3" s="145" customFormat="1">
      <c r="B198" t="s">
        <v>41</v>
      </c>
      <c r="C198" t="s">
        <v>391</v>
      </c>
    </row>
    <row r="199" spans="2:3" s="145" customFormat="1">
      <c r="B199" t="s">
        <v>42</v>
      </c>
      <c r="C199" t="s">
        <v>392</v>
      </c>
    </row>
    <row r="200" spans="2:3" s="145" customFormat="1">
      <c r="B200" t="s">
        <v>43</v>
      </c>
      <c r="C200" t="s">
        <v>437</v>
      </c>
    </row>
    <row r="201" spans="2:3" s="145" customFormat="1">
      <c r="B201" t="s">
        <v>44</v>
      </c>
      <c r="C201" t="s">
        <v>427</v>
      </c>
    </row>
    <row r="202" spans="2:3" s="145" customFormat="1">
      <c r="B202" t="s">
        <v>45</v>
      </c>
      <c r="C202" t="s">
        <v>393</v>
      </c>
    </row>
    <row r="203" spans="2:3" s="145" customFormat="1">
      <c r="B203" t="s">
        <v>46</v>
      </c>
      <c r="C203" t="s">
        <v>394</v>
      </c>
    </row>
    <row r="204" spans="2:3" s="145" customFormat="1">
      <c r="B204" t="s">
        <v>47</v>
      </c>
      <c r="C204" t="s">
        <v>395</v>
      </c>
    </row>
    <row r="205" spans="2:3" s="145" customFormat="1">
      <c r="B205" t="s">
        <v>48</v>
      </c>
      <c r="C205" t="s">
        <v>396</v>
      </c>
    </row>
    <row r="206" spans="2:3" s="145" customFormat="1">
      <c r="B206" t="s">
        <v>49</v>
      </c>
      <c r="C206" t="s">
        <v>397</v>
      </c>
    </row>
    <row r="207" spans="2:3" s="145" customFormat="1">
      <c r="B207" t="s">
        <v>50</v>
      </c>
      <c r="C207" t="s">
        <v>398</v>
      </c>
    </row>
    <row r="208" spans="2:3" s="145" customFormat="1">
      <c r="B208" t="s">
        <v>51</v>
      </c>
      <c r="C208" t="s">
        <v>399</v>
      </c>
    </row>
    <row r="209" spans="2:3" s="145" customFormat="1">
      <c r="B209" t="s">
        <v>52</v>
      </c>
      <c r="C209" t="s">
        <v>400</v>
      </c>
    </row>
    <row r="210" spans="2:3" s="145" customFormat="1">
      <c r="B210" t="s">
        <v>53</v>
      </c>
      <c r="C210" t="s">
        <v>401</v>
      </c>
    </row>
    <row r="211" spans="2:3" s="145" customFormat="1">
      <c r="B211" t="s">
        <v>54</v>
      </c>
      <c r="C211" t="s">
        <v>402</v>
      </c>
    </row>
    <row r="212" spans="2:3" s="145" customFormat="1">
      <c r="B212" t="s">
        <v>55</v>
      </c>
      <c r="C212" t="s">
        <v>403</v>
      </c>
    </row>
    <row r="213" spans="2:3" s="145" customFormat="1">
      <c r="B213" t="s">
        <v>56</v>
      </c>
      <c r="C213" t="s">
        <v>404</v>
      </c>
    </row>
    <row r="214" spans="2:3" s="145" customFormat="1">
      <c r="B214" t="s">
        <v>57</v>
      </c>
      <c r="C214" t="s">
        <v>405</v>
      </c>
    </row>
    <row r="215" spans="2:3" s="145" customFormat="1">
      <c r="B215" t="s">
        <v>91</v>
      </c>
      <c r="C215" t="s">
        <v>406</v>
      </c>
    </row>
    <row r="216" spans="2:3" s="145" customFormat="1">
      <c r="B216" t="s">
        <v>92</v>
      </c>
      <c r="C216" t="s">
        <v>407</v>
      </c>
    </row>
    <row r="217" spans="2:3" s="145" customFormat="1">
      <c r="B217" t="s">
        <v>93</v>
      </c>
      <c r="C217" t="s">
        <v>408</v>
      </c>
    </row>
    <row r="218" spans="2:3" s="145" customFormat="1">
      <c r="B218" t="s">
        <v>94</v>
      </c>
      <c r="C218" t="s">
        <v>409</v>
      </c>
    </row>
    <row r="219" spans="2:3" s="145" customFormat="1">
      <c r="B219" t="s">
        <v>95</v>
      </c>
      <c r="C219" t="s">
        <v>410</v>
      </c>
    </row>
    <row r="220" spans="2:3" s="145" customFormat="1">
      <c r="B220" t="s">
        <v>96</v>
      </c>
      <c r="C220" t="s">
        <v>411</v>
      </c>
    </row>
    <row r="221" spans="2:3" s="145" customFormat="1">
      <c r="B221" t="s">
        <v>106</v>
      </c>
      <c r="C221" t="s">
        <v>412</v>
      </c>
    </row>
    <row r="222" spans="2:3" s="145" customFormat="1">
      <c r="B222" t="s">
        <v>107</v>
      </c>
      <c r="C222" t="s">
        <v>413</v>
      </c>
    </row>
    <row r="223" spans="2:3" s="145" customFormat="1">
      <c r="B223" t="s">
        <v>108</v>
      </c>
      <c r="C223" t="s">
        <v>414</v>
      </c>
    </row>
    <row r="224" spans="2:3" s="145" customFormat="1">
      <c r="B224" t="s">
        <v>211</v>
      </c>
      <c r="C224" t="s">
        <v>415</v>
      </c>
    </row>
    <row r="225" spans="1:61" s="145" customFormat="1">
      <c r="B225" t="s">
        <v>212</v>
      </c>
      <c r="C225" t="s">
        <v>416</v>
      </c>
    </row>
    <row r="226" spans="1:61" s="145" customFormat="1">
      <c r="B226" t="s">
        <v>213</v>
      </c>
      <c r="C226" t="s">
        <v>417</v>
      </c>
    </row>
    <row r="227" spans="1:61" s="145" customFormat="1">
      <c r="B227" t="s">
        <v>419</v>
      </c>
      <c r="C227" t="s">
        <v>418</v>
      </c>
    </row>
    <row r="228" spans="1:61" s="145" customFormat="1">
      <c r="B228" t="s">
        <v>428</v>
      </c>
      <c r="C228" t="s">
        <v>420</v>
      </c>
    </row>
    <row r="229" spans="1:61" s="145" customFormat="1">
      <c r="B229" t="s">
        <v>471</v>
      </c>
      <c r="C229" t="s">
        <v>472</v>
      </c>
    </row>
    <row r="230" spans="1:61" s="145" customFormat="1">
      <c r="B230" t="s">
        <v>58</v>
      </c>
      <c r="C230" t="s">
        <v>236</v>
      </c>
    </row>
    <row r="231" spans="1:61" s="145" customFormat="1">
      <c r="B231" t="s">
        <v>59</v>
      </c>
      <c r="C231" t="s">
        <v>60</v>
      </c>
    </row>
    <row r="232" spans="1:61" s="145" customFormat="1">
      <c r="B232" t="s">
        <v>61</v>
      </c>
      <c r="C232" t="s">
        <v>62</v>
      </c>
    </row>
    <row r="233" spans="1:61" s="145" customFormat="1">
      <c r="B233" t="s">
        <v>63</v>
      </c>
      <c r="C233" t="s">
        <v>88</v>
      </c>
    </row>
    <row r="234" spans="1:61" s="145" customFormat="1">
      <c r="B234" t="s">
        <v>65</v>
      </c>
      <c r="C234" t="s">
        <v>64</v>
      </c>
    </row>
    <row r="235" spans="1:61" s="145" customFormat="1">
      <c r="B235" t="s">
        <v>66</v>
      </c>
      <c r="C235" t="s">
        <v>64</v>
      </c>
    </row>
    <row r="236" spans="1:61" s="145" customFormat="1">
      <c r="B236" t="s">
        <v>67</v>
      </c>
      <c r="C236" t="s">
        <v>68</v>
      </c>
    </row>
    <row r="237" spans="1:61" s="145" customFormat="1">
      <c r="B237" t="s">
        <v>69</v>
      </c>
      <c r="C237" t="s">
        <v>70</v>
      </c>
    </row>
    <row r="238" spans="1:61" s="145" customFormat="1"/>
    <row r="239" spans="1:61" s="145" customFormat="1">
      <c r="B239" t="s">
        <v>68</v>
      </c>
      <c r="C239" t="s">
        <v>2</v>
      </c>
      <c r="D239" t="s">
        <v>119</v>
      </c>
      <c r="E239" t="s">
        <v>117</v>
      </c>
      <c r="F239" t="s">
        <v>116</v>
      </c>
      <c r="G239" t="s">
        <v>121</v>
      </c>
      <c r="H239" t="s">
        <v>434</v>
      </c>
      <c r="I239" t="s">
        <v>120</v>
      </c>
      <c r="J239" t="s">
        <v>187</v>
      </c>
      <c r="K239" t="s">
        <v>185</v>
      </c>
      <c r="L239" t="s">
        <v>186</v>
      </c>
      <c r="M239" t="s">
        <v>429</v>
      </c>
      <c r="N239" t="s">
        <v>189</v>
      </c>
      <c r="O239" t="s">
        <v>188</v>
      </c>
      <c r="P239" t="s">
        <v>172</v>
      </c>
      <c r="Q239" t="s">
        <v>171</v>
      </c>
      <c r="R239" t="s">
        <v>170</v>
      </c>
      <c r="S239" t="s">
        <v>174</v>
      </c>
      <c r="T239" t="s">
        <v>173</v>
      </c>
      <c r="U239" t="s">
        <v>156</v>
      </c>
      <c r="V239" t="s">
        <v>155</v>
      </c>
      <c r="W239" t="s">
        <v>154</v>
      </c>
      <c r="X239" t="s">
        <v>159</v>
      </c>
      <c r="Y239" t="s">
        <v>158</v>
      </c>
      <c r="Z239" t="s">
        <v>122</v>
      </c>
      <c r="AA239" t="s">
        <v>123</v>
      </c>
      <c r="AB239" t="s">
        <v>146</v>
      </c>
      <c r="AC239" t="s">
        <v>153</v>
      </c>
      <c r="AD239" t="s">
        <v>124</v>
      </c>
      <c r="AE239" t="s">
        <v>125</v>
      </c>
      <c r="AF239" t="s">
        <v>435</v>
      </c>
      <c r="AG239" t="s">
        <v>149</v>
      </c>
      <c r="AH239" t="s">
        <v>126</v>
      </c>
      <c r="AI239" t="s">
        <v>152</v>
      </c>
      <c r="AJ239" t="s">
        <v>127</v>
      </c>
      <c r="AK239" t="s">
        <v>148</v>
      </c>
      <c r="AL239" t="s">
        <v>202</v>
      </c>
      <c r="AM239" t="s">
        <v>203</v>
      </c>
      <c r="AN239" t="s">
        <v>204</v>
      </c>
      <c r="AO239" t="s">
        <v>128</v>
      </c>
      <c r="AP239" t="s">
        <v>147</v>
      </c>
      <c r="AQ239" t="s">
        <v>129</v>
      </c>
      <c r="AR239" t="s">
        <v>130</v>
      </c>
      <c r="AS239" t="s">
        <v>131</v>
      </c>
      <c r="AT239" t="s">
        <v>132</v>
      </c>
      <c r="AU239" t="s">
        <v>150</v>
      </c>
      <c r="AV239" t="s">
        <v>133</v>
      </c>
      <c r="AW239" t="s">
        <v>134</v>
      </c>
      <c r="AX239" t="s">
        <v>135</v>
      </c>
      <c r="AY239" t="s">
        <v>136</v>
      </c>
      <c r="AZ239" t="s">
        <v>138</v>
      </c>
      <c r="BA239" t="s">
        <v>151</v>
      </c>
      <c r="BB239" t="s">
        <v>139</v>
      </c>
      <c r="BC239" t="s">
        <v>140</v>
      </c>
      <c r="BD239" t="s">
        <v>141</v>
      </c>
      <c r="BE239" t="s">
        <v>145</v>
      </c>
      <c r="BF239" t="s">
        <v>142</v>
      </c>
      <c r="BG239" t="s">
        <v>143</v>
      </c>
      <c r="BH239" t="s">
        <v>144</v>
      </c>
      <c r="BI239" t="s">
        <v>447</v>
      </c>
    </row>
    <row r="240" spans="1:61" s="145" customFormat="1">
      <c r="A240" t="s">
        <v>234</v>
      </c>
      <c r="B240" t="s">
        <v>9</v>
      </c>
      <c r="C240" t="s">
        <v>237</v>
      </c>
      <c r="D240">
        <v>56.284801434075398</v>
      </c>
      <c r="E240">
        <v>43.474359329710502</v>
      </c>
      <c r="F240">
        <v>29.661043317580098</v>
      </c>
      <c r="G240">
        <v>217.28032556401101</v>
      </c>
      <c r="H240">
        <v>220.16513453168301</v>
      </c>
      <c r="I240">
        <v>154.042150472564</v>
      </c>
      <c r="J240">
        <v>33.151399357814697</v>
      </c>
      <c r="K240">
        <v>21.9243539450475</v>
      </c>
      <c r="L240">
        <v>10.733212361281</v>
      </c>
      <c r="M240">
        <v>114.97165922520701</v>
      </c>
      <c r="N240">
        <v>101.55356805563299</v>
      </c>
      <c r="O240">
        <v>92.407407501619502</v>
      </c>
      <c r="P240">
        <v>2.9820904128980401</v>
      </c>
      <c r="Q240">
        <v>2.9129592132662001</v>
      </c>
      <c r="R240">
        <v>0.29078475249316299</v>
      </c>
      <c r="S240">
        <v>5.9554097216805602</v>
      </c>
      <c r="T240">
        <v>5.6974752935935804</v>
      </c>
      <c r="U240">
        <v>4.5664635644769396</v>
      </c>
      <c r="V240">
        <v>3.0521980682916401</v>
      </c>
      <c r="W240">
        <v>3.0521980682916401</v>
      </c>
      <c r="X240">
        <v>82.669590200246105</v>
      </c>
      <c r="Y240">
        <v>55.158226517573702</v>
      </c>
      <c r="Z240">
        <v>0.20884532941255399</v>
      </c>
      <c r="AA240">
        <v>4.16095848495023E-2</v>
      </c>
      <c r="AB240">
        <v>0.14812473571020199</v>
      </c>
      <c r="AC240">
        <v>0.13865967142542801</v>
      </c>
      <c r="AD240">
        <v>5.7310845064829002E-2</v>
      </c>
      <c r="AE240">
        <v>2.7736466540458902</v>
      </c>
      <c r="AF240">
        <v>15.789433540600299</v>
      </c>
      <c r="AG240">
        <v>26.3227149361534</v>
      </c>
      <c r="AH240">
        <v>0.18073778841053401</v>
      </c>
      <c r="AI240">
        <v>8.67202998157913E-3</v>
      </c>
      <c r="AJ240">
        <v>9.0085368776077097E-3</v>
      </c>
      <c r="AK240">
        <v>0.233140188343885</v>
      </c>
      <c r="AL240">
        <v>1.3977514388194201</v>
      </c>
      <c r="AM240">
        <v>9.3997669516354895E-2</v>
      </c>
      <c r="AN240">
        <v>0.124350215332515</v>
      </c>
      <c r="AO240">
        <v>0.22757345759112901</v>
      </c>
      <c r="AP240">
        <v>5.3459563706318498E-2</v>
      </c>
      <c r="AQ240">
        <v>2.70035166226844</v>
      </c>
      <c r="AR240">
        <v>0.51975605585398199</v>
      </c>
      <c r="AS240">
        <v>9.9525228628668805E-2</v>
      </c>
      <c r="AT240">
        <v>7.4398880438991703E-3</v>
      </c>
      <c r="AU240">
        <v>1.47449266422546E-2</v>
      </c>
      <c r="AV240">
        <v>4.7733654378166097</v>
      </c>
      <c r="AW240">
        <v>2.83920276892872E-2</v>
      </c>
      <c r="AX240">
        <v>1.9121556791680702E-2</v>
      </c>
      <c r="AY240">
        <v>0.72180202311266695</v>
      </c>
      <c r="AZ240">
        <v>0.71733065937746798</v>
      </c>
      <c r="BA240">
        <v>0.13252890046756699</v>
      </c>
      <c r="BB240">
        <v>0.41744243700147898</v>
      </c>
      <c r="BC240">
        <v>1.3574524480190799</v>
      </c>
      <c r="BD240">
        <v>0.11607592925654001</v>
      </c>
      <c r="BE240">
        <v>3.9993678641754703E-2</v>
      </c>
      <c r="BF240">
        <v>0.59781324611414799</v>
      </c>
      <c r="BG240">
        <v>1.02474825364077E-2</v>
      </c>
      <c r="BH240">
        <v>9.7177541499238705E-3</v>
      </c>
      <c r="BI240">
        <v>0</v>
      </c>
    </row>
    <row r="241" spans="1:101" s="145" customFormat="1">
      <c r="A241"/>
      <c r="B241" t="s">
        <v>238</v>
      </c>
      <c r="C241" t="s">
        <v>237</v>
      </c>
      <c r="D241">
        <v>50.196412813288497</v>
      </c>
      <c r="E241">
        <v>38.433554801525602</v>
      </c>
      <c r="F241">
        <v>25.404423559074701</v>
      </c>
      <c r="G241">
        <v>198.49098595728401</v>
      </c>
      <c r="H241">
        <v>163.990769986581</v>
      </c>
      <c r="I241">
        <v>140.43461454213599</v>
      </c>
      <c r="J241">
        <v>30.647216527041</v>
      </c>
      <c r="K241">
        <v>20.274158100346401</v>
      </c>
      <c r="L241">
        <v>9.6365507371335895</v>
      </c>
      <c r="M241">
        <v>80.090309174465901</v>
      </c>
      <c r="N241">
        <v>92.477642086576296</v>
      </c>
      <c r="O241">
        <v>84.060957987698799</v>
      </c>
      <c r="P241">
        <v>2.7305740599717101</v>
      </c>
      <c r="Q241">
        <v>2.6725428216467799</v>
      </c>
      <c r="R241">
        <v>0.281018913452522</v>
      </c>
      <c r="S241">
        <v>5.6862436876115003</v>
      </c>
      <c r="T241">
        <v>5.4386810677372299</v>
      </c>
      <c r="U241">
        <v>3.8987592548627998</v>
      </c>
      <c r="V241">
        <v>2.56699089919907</v>
      </c>
      <c r="W241">
        <v>2.56699089919907</v>
      </c>
      <c r="X241">
        <v>75.610093427542907</v>
      </c>
      <c r="Y241">
        <v>50.296507241757197</v>
      </c>
      <c r="Z241">
        <v>0.187901700181929</v>
      </c>
      <c r="AA241">
        <v>4.1139157452548702E-2</v>
      </c>
      <c r="AB241">
        <v>0.14645007507379801</v>
      </c>
      <c r="AC241">
        <v>0.136799373967955</v>
      </c>
      <c r="AD241">
        <v>5.55041518714562E-2</v>
      </c>
      <c r="AE241">
        <v>2.5235213409822701</v>
      </c>
      <c r="AF241">
        <v>1.9656548334519</v>
      </c>
      <c r="AG241">
        <v>24.078537165197499</v>
      </c>
      <c r="AH241">
        <v>0.13497441687623299</v>
      </c>
      <c r="AI241">
        <v>8.5739862134114504E-3</v>
      </c>
      <c r="AJ241">
        <v>4.2382249934225999E-3</v>
      </c>
      <c r="AK241">
        <v>0.10968491183805899</v>
      </c>
      <c r="AL241">
        <v>0.85598112256346504</v>
      </c>
      <c r="AM241">
        <v>4.1672210527003402E-3</v>
      </c>
      <c r="AN241">
        <v>1.09156213959996E-2</v>
      </c>
      <c r="AO241">
        <v>0.225000569886108</v>
      </c>
      <c r="AP241">
        <v>5.2855163458452502E-2</v>
      </c>
      <c r="AQ241">
        <v>2.2234044253356702</v>
      </c>
      <c r="AR241">
        <v>0.341806746514771</v>
      </c>
      <c r="AS241">
        <v>8.7818087908390699E-2</v>
      </c>
      <c r="AT241">
        <v>4.3017502362728997E-3</v>
      </c>
      <c r="AU241">
        <v>4.5799317623861097E-3</v>
      </c>
      <c r="AV241">
        <v>4.5744169043621801</v>
      </c>
      <c r="AW241">
        <v>2.6949163047179599E-2</v>
      </c>
      <c r="AX241">
        <v>1.8905373327708499E-2</v>
      </c>
      <c r="AY241">
        <v>0.33958448705063099</v>
      </c>
      <c r="AZ241">
        <v>0.35771084061780001</v>
      </c>
      <c r="BA241">
        <v>0.13093502148722799</v>
      </c>
      <c r="BB241">
        <v>0.41272293884433903</v>
      </c>
      <c r="BC241">
        <v>0.70267155837131001</v>
      </c>
      <c r="BD241">
        <v>0.114763604285103</v>
      </c>
      <c r="BE241">
        <v>3.9541520269925502E-2</v>
      </c>
      <c r="BF241">
        <v>0.53299287270824602</v>
      </c>
      <c r="BG241">
        <v>9.5348236484918691E-3</v>
      </c>
      <c r="BH241">
        <v>9.0485366571022106E-3</v>
      </c>
      <c r="BI241">
        <v>0</v>
      </c>
    </row>
    <row r="242" spans="1:101" s="145" customFormat="1">
      <c r="A242"/>
      <c r="B242" t="s">
        <v>239</v>
      </c>
      <c r="C242" t="s">
        <v>237</v>
      </c>
      <c r="D242">
        <v>2.0061725562149801</v>
      </c>
      <c r="E242">
        <v>1.4113120384495299</v>
      </c>
      <c r="F242">
        <v>1.1128084121841699</v>
      </c>
      <c r="G242">
        <v>10.601897015917899</v>
      </c>
      <c r="H242">
        <v>9.7853368343417504</v>
      </c>
      <c r="I242">
        <v>8.0571857983936894</v>
      </c>
      <c r="J242">
        <v>1.1925769857225901</v>
      </c>
      <c r="K242">
        <v>0.61376866046755496</v>
      </c>
      <c r="L242">
        <v>0.42988231522067799</v>
      </c>
      <c r="M242">
        <v>4.75731012195223</v>
      </c>
      <c r="N242">
        <v>4.7266460824328096</v>
      </c>
      <c r="O242">
        <v>4.4180480331307299</v>
      </c>
      <c r="P242">
        <v>0.12579694150690501</v>
      </c>
      <c r="Q242">
        <v>0.119528866590758</v>
      </c>
      <c r="R242">
        <v>4.9115862068342996E-3</v>
      </c>
      <c r="S242">
        <v>0.14523438559874099</v>
      </c>
      <c r="T242">
        <v>0.14062751316262501</v>
      </c>
      <c r="U242">
        <v>9.2896322940315496E-2</v>
      </c>
      <c r="V242">
        <v>8.3112198568667001E-2</v>
      </c>
      <c r="W242">
        <v>8.3112198568667001E-2</v>
      </c>
      <c r="X242">
        <v>4.36352912578859</v>
      </c>
      <c r="Y242">
        <v>3.43441723450321</v>
      </c>
      <c r="Z242">
        <v>3.15071757618152E-3</v>
      </c>
      <c r="AA242">
        <v>2.5074399564691799E-4</v>
      </c>
      <c r="AB242">
        <v>8.9261616573336404E-4</v>
      </c>
      <c r="AC242">
        <v>9.9152196223898292E-4</v>
      </c>
      <c r="AD242">
        <v>7.9829667988970702E-4</v>
      </c>
      <c r="AE242">
        <v>0.12541436903924</v>
      </c>
      <c r="AF242">
        <v>0.45517014806494199</v>
      </c>
      <c r="AG242">
        <v>1.3023942993562001</v>
      </c>
      <c r="AH242">
        <v>4.0853237476412702E-3</v>
      </c>
      <c r="AI242">
        <v>5.2258619157480603E-5</v>
      </c>
      <c r="AJ242">
        <v>2.3248156049750501E-3</v>
      </c>
      <c r="AK242">
        <v>6.0166035325441299E-2</v>
      </c>
      <c r="AL242">
        <v>3.8293319885916E-2</v>
      </c>
      <c r="AM242">
        <v>4.7497716752844399E-4</v>
      </c>
      <c r="AN242">
        <v>5.4858457147030498E-2</v>
      </c>
      <c r="AO242">
        <v>1.37138301826308E-3</v>
      </c>
      <c r="AP242">
        <v>3.22153288905587E-4</v>
      </c>
      <c r="AQ242">
        <v>4.6210109973731602E-2</v>
      </c>
      <c r="AR242">
        <v>3.5116561774289401E-2</v>
      </c>
      <c r="AS242">
        <v>6.6604737967686598E-3</v>
      </c>
      <c r="AT242">
        <v>1.92942472765025E-4</v>
      </c>
      <c r="AU242">
        <v>2.21014992802202E-4</v>
      </c>
      <c r="AV242">
        <v>0.112819660092047</v>
      </c>
      <c r="AW242">
        <v>2.47976572266627E-4</v>
      </c>
      <c r="AX242">
        <v>1.15228632303762E-4</v>
      </c>
      <c r="AY242">
        <v>0.186274045367566</v>
      </c>
      <c r="AZ242">
        <v>1.7449828613279299E-2</v>
      </c>
      <c r="BA242">
        <v>8.4979751910706095E-4</v>
      </c>
      <c r="BB242">
        <v>2.5155546488849398E-3</v>
      </c>
      <c r="BC242">
        <v>3.20621279977963E-2</v>
      </c>
      <c r="BD242">
        <v>6.9948648623832698E-4</v>
      </c>
      <c r="BE242">
        <v>2.4100636474800799E-4</v>
      </c>
      <c r="BF242">
        <v>1.6761319547487202E-2</v>
      </c>
      <c r="BG242">
        <v>3.81349759858443E-4</v>
      </c>
      <c r="BH242">
        <v>3.5662543409773297E-4</v>
      </c>
      <c r="BI242">
        <v>0</v>
      </c>
    </row>
    <row r="243" spans="1:101" s="145" customFormat="1">
      <c r="A243"/>
      <c r="B243" t="s">
        <v>240</v>
      </c>
      <c r="C243" t="s">
        <v>237</v>
      </c>
      <c r="D243">
        <v>4.5997964628948597E-2</v>
      </c>
      <c r="E243">
        <v>4.6302404285632703E-2</v>
      </c>
      <c r="F243">
        <v>1.6959270991607999E-2</v>
      </c>
      <c r="G243">
        <v>2.3023935540054601E-2</v>
      </c>
      <c r="H243">
        <v>2.1117560812806399E-2</v>
      </c>
      <c r="I243">
        <v>7.6020547921141499E-3</v>
      </c>
      <c r="J243">
        <v>3.11714536970835E-2</v>
      </c>
      <c r="K243">
        <v>3.07400337537088E-2</v>
      </c>
      <c r="L243">
        <v>1.4798488147398901E-3</v>
      </c>
      <c r="M243">
        <v>8.2947705730673799E-3</v>
      </c>
      <c r="N243">
        <v>8.8320976206918405E-3</v>
      </c>
      <c r="O243">
        <v>5.39296424489576E-3</v>
      </c>
      <c r="P243">
        <v>9.6249773294853599E-5</v>
      </c>
      <c r="Q243">
        <v>8.8852282304028904E-5</v>
      </c>
      <c r="R243">
        <v>5.9041558682807302E-6</v>
      </c>
      <c r="S243">
        <v>2.33421887548964E-4</v>
      </c>
      <c r="T243">
        <v>2.28269112355169E-4</v>
      </c>
      <c r="U243">
        <v>1.55307783898653E-4</v>
      </c>
      <c r="V243">
        <v>8.98565201093727E-4</v>
      </c>
      <c r="W243">
        <v>8.98565201093727E-4</v>
      </c>
      <c r="X243">
        <v>1.22857689080637E-2</v>
      </c>
      <c r="Y243">
        <v>1.9688939419655201E-3</v>
      </c>
      <c r="Z243">
        <v>6.2364784797681597E-6</v>
      </c>
      <c r="AA243">
        <v>5.5473607821882002E-7</v>
      </c>
      <c r="AB243">
        <v>1.9747886279634302E-6</v>
      </c>
      <c r="AC243">
        <v>1.9728653818834599E-6</v>
      </c>
      <c r="AD243">
        <v>2.1534754908065401E-6</v>
      </c>
      <c r="AE243">
        <v>5.6052690535280704E-4</v>
      </c>
      <c r="AF243">
        <v>2.9167186096129701E-4</v>
      </c>
      <c r="AG243">
        <v>1.66071953845171E-3</v>
      </c>
      <c r="AH243">
        <v>5.42877861206892E-6</v>
      </c>
      <c r="AI243">
        <v>1.1561489785531399E-7</v>
      </c>
      <c r="AJ243">
        <v>1.6108475404581E-7</v>
      </c>
      <c r="AK243">
        <v>4.1688600943532698E-6</v>
      </c>
      <c r="AL243">
        <v>4.81523320048929E-5</v>
      </c>
      <c r="AM243">
        <v>5.7882692643610097E-7</v>
      </c>
      <c r="AN243">
        <v>6.7761127608312804E-7</v>
      </c>
      <c r="AO243">
        <v>3.0339934375074599E-6</v>
      </c>
      <c r="AP243">
        <v>7.1271916845589404E-7</v>
      </c>
      <c r="AQ243">
        <v>6.6105524108565593E-5</v>
      </c>
      <c r="AR243">
        <v>1.20472941328717E-2</v>
      </c>
      <c r="AS243">
        <v>7.1206924339169498E-6</v>
      </c>
      <c r="AT243">
        <v>2.4257224935864798E-7</v>
      </c>
      <c r="AU243">
        <v>2.7676601280188497E-7</v>
      </c>
      <c r="AV243">
        <v>1.5605162948672401E-3</v>
      </c>
      <c r="AW243">
        <v>4.5599421283712899E-7</v>
      </c>
      <c r="AX243">
        <v>2.5492725924618899E-7</v>
      </c>
      <c r="AY243">
        <v>1.29067908521177E-5</v>
      </c>
      <c r="AZ243">
        <v>1.8434699263111299E-5</v>
      </c>
      <c r="BA243">
        <v>1.80667651926607E-6</v>
      </c>
      <c r="BB243">
        <v>5.5653134060787796E-6</v>
      </c>
      <c r="BC243">
        <v>3.4237325847385198E-5</v>
      </c>
      <c r="BD243">
        <v>1.5475161793677101E-6</v>
      </c>
      <c r="BE243">
        <v>5.33192929550128E-7</v>
      </c>
      <c r="BF243">
        <v>2.4179040843441799E-4</v>
      </c>
      <c r="BG243">
        <v>3.8529809346547802E-7</v>
      </c>
      <c r="BH243">
        <v>3.6605214472544001E-7</v>
      </c>
      <c r="BI243">
        <v>0</v>
      </c>
    </row>
    <row r="244" spans="1:101" s="145" customFormat="1">
      <c r="A244"/>
      <c r="B244" t="s">
        <v>241</v>
      </c>
      <c r="C244" t="s">
        <v>237</v>
      </c>
      <c r="D244">
        <v>2.6668368091018002</v>
      </c>
      <c r="E244">
        <v>2.4378214609239799</v>
      </c>
      <c r="F244">
        <v>2.1988707385367801</v>
      </c>
      <c r="G244">
        <v>3.4020753899657801</v>
      </c>
      <c r="H244">
        <v>42.058219516052503</v>
      </c>
      <c r="I244">
        <v>2.4584405568265999</v>
      </c>
      <c r="J244">
        <v>0.554035745655582</v>
      </c>
      <c r="K244">
        <v>0.49607017075655802</v>
      </c>
      <c r="L244">
        <v>0.266163578065714</v>
      </c>
      <c r="M244">
        <v>27.568649575663098</v>
      </c>
      <c r="N244">
        <v>1.73649309007109</v>
      </c>
      <c r="O244">
        <v>1.5977838157922</v>
      </c>
      <c r="P244">
        <v>1.0677789030098399E-2</v>
      </c>
      <c r="Q244">
        <v>9.6875137600927405E-3</v>
      </c>
      <c r="R244">
        <v>6.4338492105152302E-4</v>
      </c>
      <c r="S244">
        <v>2.6034867814997802E-2</v>
      </c>
      <c r="T244">
        <v>2.4430861675426501E-2</v>
      </c>
      <c r="U244">
        <v>0.50280428149635503</v>
      </c>
      <c r="V244">
        <v>0.332744794225937</v>
      </c>
      <c r="W244">
        <v>0.332744794225937</v>
      </c>
      <c r="X244">
        <v>1.24827056030603</v>
      </c>
      <c r="Y244">
        <v>0.83058046135936403</v>
      </c>
      <c r="Z244">
        <v>1.46758047639866E-2</v>
      </c>
      <c r="AA244">
        <v>5.0007848743056702E-5</v>
      </c>
      <c r="AB244">
        <v>1.7802146801735401E-4</v>
      </c>
      <c r="AC244">
        <v>1.98430331534293E-4</v>
      </c>
      <c r="AD244">
        <v>2.1020339235486201E-4</v>
      </c>
      <c r="AE244">
        <v>5.1883624981764798E-2</v>
      </c>
      <c r="AF244">
        <v>13.2096190739038</v>
      </c>
      <c r="AG244">
        <v>0.38563143925408899</v>
      </c>
      <c r="AH244">
        <v>3.7450274954620603E-2</v>
      </c>
      <c r="AI244">
        <v>1.04223477639251E-5</v>
      </c>
      <c r="AJ244">
        <v>1.1341730782794999E-4</v>
      </c>
      <c r="AK244">
        <v>2.9352305338496299E-3</v>
      </c>
      <c r="AL244">
        <v>0.37465876536889398</v>
      </c>
      <c r="AM244">
        <v>7.6129046636900805E-4</v>
      </c>
      <c r="AN244">
        <v>1.91328393482121E-3</v>
      </c>
      <c r="AO244">
        <v>2.73505709953935E-4</v>
      </c>
      <c r="AP244">
        <v>6.4249566184445005E-5</v>
      </c>
      <c r="AQ244">
        <v>0.37564061375444502</v>
      </c>
      <c r="AR244">
        <v>0.117288049370414</v>
      </c>
      <c r="AS244">
        <v>1.54253454711274E-3</v>
      </c>
      <c r="AT244">
        <v>1.88365014562374E-3</v>
      </c>
      <c r="AU244">
        <v>1.9690068947336701E-3</v>
      </c>
      <c r="AV244">
        <v>2.0495287431213399E-2</v>
      </c>
      <c r="AW244">
        <v>9.895368408870031E-4</v>
      </c>
      <c r="AX244">
        <v>2.2980953144058401E-5</v>
      </c>
      <c r="AY244">
        <v>9.0874737327984595E-3</v>
      </c>
      <c r="AZ244">
        <v>0.330491096218817</v>
      </c>
      <c r="BA244">
        <v>1.6955474942223701E-4</v>
      </c>
      <c r="BB244">
        <v>5.01696864412543E-4</v>
      </c>
      <c r="BC244">
        <v>0.60125824192408095</v>
      </c>
      <c r="BD244">
        <v>1.3950409584632701E-4</v>
      </c>
      <c r="BE244">
        <v>4.8065796364685603E-5</v>
      </c>
      <c r="BF244">
        <v>3.5244977293163997E-2</v>
      </c>
      <c r="BG244">
        <v>7.6511213397372703E-5</v>
      </c>
      <c r="BH244">
        <v>7.2433488442131904E-5</v>
      </c>
      <c r="BI244">
        <v>0</v>
      </c>
    </row>
    <row r="245" spans="1:101" s="145" customFormat="1">
      <c r="A245"/>
      <c r="B245" t="s">
        <v>242</v>
      </c>
      <c r="C245" t="s">
        <v>237</v>
      </c>
      <c r="D245">
        <v>0.205690413254871</v>
      </c>
      <c r="E245">
        <v>0.15493993669188899</v>
      </c>
      <c r="F245">
        <v>0.12123631658931</v>
      </c>
      <c r="G245">
        <v>0.97483658141888496</v>
      </c>
      <c r="H245">
        <v>0.88831956535352496</v>
      </c>
      <c r="I245">
        <v>0.49754524051288301</v>
      </c>
      <c r="J245">
        <v>0.110582938553211</v>
      </c>
      <c r="K245">
        <v>6.1301915484186002E-2</v>
      </c>
      <c r="L245">
        <v>3.7131649262802602E-2</v>
      </c>
      <c r="M245">
        <v>0.431079289299511</v>
      </c>
      <c r="N245">
        <v>0.421202869789225</v>
      </c>
      <c r="O245">
        <v>0.34021329462338301</v>
      </c>
      <c r="P245">
        <v>1.08659778016394E-2</v>
      </c>
      <c r="Q245">
        <v>1.00062519224442E-2</v>
      </c>
      <c r="R245">
        <v>4.7289859528559E-4</v>
      </c>
      <c r="S245">
        <v>1.5240102774883701E-2</v>
      </c>
      <c r="T245">
        <v>1.49370785256821E-2</v>
      </c>
      <c r="U245">
        <v>1.15405867853075E-2</v>
      </c>
      <c r="V245">
        <v>1.09308579091821E-2</v>
      </c>
      <c r="W245">
        <v>1.09308579091821E-2</v>
      </c>
      <c r="X245">
        <v>0.37999115835684999</v>
      </c>
      <c r="Y245">
        <v>0.13709251205123299</v>
      </c>
      <c r="Z245">
        <v>4.68621739520756E-4</v>
      </c>
      <c r="AA245">
        <v>3.3163712445562798E-5</v>
      </c>
      <c r="AB245">
        <v>1.18058523268994E-4</v>
      </c>
      <c r="AC245">
        <v>1.26415616961335E-4</v>
      </c>
      <c r="AD245">
        <v>1.0918515175372699E-4</v>
      </c>
      <c r="AE245">
        <v>1.8806308782795999E-2</v>
      </c>
      <c r="AF245">
        <v>5.6706658583780899E-2</v>
      </c>
      <c r="AG245">
        <v>0.15310008812746101</v>
      </c>
      <c r="AH245">
        <v>6.6086145429905996E-4</v>
      </c>
      <c r="AI245">
        <v>6.9117899077483599E-6</v>
      </c>
      <c r="AJ245">
        <v>1.68197028512243E-4</v>
      </c>
      <c r="AK245">
        <v>4.3529251685363096E-3</v>
      </c>
      <c r="AL245">
        <v>1.1269535174700101E-2</v>
      </c>
      <c r="AM245">
        <v>5.0623196047221899E-3</v>
      </c>
      <c r="AN245">
        <v>3.7848967556791302E-3</v>
      </c>
      <c r="AO245">
        <v>1.8138082211327199E-4</v>
      </c>
      <c r="AP245">
        <v>4.2608394307082302E-5</v>
      </c>
      <c r="AQ245">
        <v>7.8380942736402791E-3</v>
      </c>
      <c r="AR245">
        <v>4.3893025469088701E-3</v>
      </c>
      <c r="AS245">
        <v>8.1844758225425504E-4</v>
      </c>
      <c r="AT245">
        <v>8.0161132392263799E-5</v>
      </c>
      <c r="AU245">
        <v>4.7457802056859801E-4</v>
      </c>
      <c r="AV245">
        <v>1.4586762577051099E-2</v>
      </c>
      <c r="AW245">
        <v>3.5890572395289001E-5</v>
      </c>
      <c r="AX245">
        <v>1.52402820947246E-5</v>
      </c>
      <c r="AY245">
        <v>1.34766563217884E-2</v>
      </c>
      <c r="AZ245">
        <v>3.0175435508438902E-3</v>
      </c>
      <c r="BA245">
        <v>1.1084543234681099E-4</v>
      </c>
      <c r="BB245">
        <v>3.3271038375807301E-4</v>
      </c>
      <c r="BC245">
        <v>5.5314280667608197E-3</v>
      </c>
      <c r="BD245">
        <v>9.2514951870793099E-5</v>
      </c>
      <c r="BE245">
        <v>3.1875801282628298E-5</v>
      </c>
      <c r="BF245">
        <v>2.0176836723398502E-3</v>
      </c>
      <c r="BG245">
        <v>4.0756576056637302E-5</v>
      </c>
      <c r="BH245">
        <v>3.8136947067901203E-5</v>
      </c>
      <c r="BI245">
        <v>0</v>
      </c>
    </row>
    <row r="246" spans="1:101" s="145" customFormat="1">
      <c r="A246"/>
      <c r="B246" t="s">
        <v>243</v>
      </c>
      <c r="C246" t="s">
        <v>237</v>
      </c>
      <c r="D246">
        <v>1.1636908775863499</v>
      </c>
      <c r="E246">
        <v>0.99042868783395199</v>
      </c>
      <c r="F246">
        <v>0.80674502020352101</v>
      </c>
      <c r="G246">
        <v>3.78750668388412</v>
      </c>
      <c r="H246">
        <v>3.42137106854149</v>
      </c>
      <c r="I246">
        <v>2.5867622799027798</v>
      </c>
      <c r="J246">
        <v>0.61581570714515599</v>
      </c>
      <c r="K246">
        <v>0.44831506423915501</v>
      </c>
      <c r="L246">
        <v>0.36200423278349803</v>
      </c>
      <c r="M246">
        <v>2.1160162932528799</v>
      </c>
      <c r="N246">
        <v>2.1827518291424899</v>
      </c>
      <c r="O246">
        <v>1.9850114061294599</v>
      </c>
      <c r="P246">
        <v>0.104079394814397</v>
      </c>
      <c r="Q246">
        <v>0.101104907063818</v>
      </c>
      <c r="R246">
        <v>3.7320651616008999E-3</v>
      </c>
      <c r="S246">
        <v>8.2423255992892602E-2</v>
      </c>
      <c r="T246">
        <v>7.8570503380256201E-2</v>
      </c>
      <c r="U246">
        <v>6.0307810608268599E-2</v>
      </c>
      <c r="V246">
        <v>5.7520753187693001E-2</v>
      </c>
      <c r="W246">
        <v>5.7520753187693001E-2</v>
      </c>
      <c r="X246">
        <v>1.0554201593436201</v>
      </c>
      <c r="Y246">
        <v>0.45766017396081199</v>
      </c>
      <c r="Z246">
        <v>2.64224867245701E-3</v>
      </c>
      <c r="AA246">
        <v>1.35957104039876E-4</v>
      </c>
      <c r="AB246">
        <v>4.8398969075684099E-4</v>
      </c>
      <c r="AC246">
        <v>5.4195668135634798E-4</v>
      </c>
      <c r="AD246">
        <v>6.8685449388370605E-4</v>
      </c>
      <c r="AE246">
        <v>5.3460483354465398E-2</v>
      </c>
      <c r="AF246">
        <v>0.101991154734932</v>
      </c>
      <c r="AG246">
        <v>0.401391224679648</v>
      </c>
      <c r="AH246">
        <v>3.5614825991278402E-3</v>
      </c>
      <c r="AI246">
        <v>2.8335396440673199E-5</v>
      </c>
      <c r="AJ246">
        <v>2.1637208581158202E-3</v>
      </c>
      <c r="AK246">
        <v>5.5996916617904298E-2</v>
      </c>
      <c r="AL246">
        <v>0.117500543494442</v>
      </c>
      <c r="AM246">
        <v>8.3531282398108503E-2</v>
      </c>
      <c r="AN246">
        <v>5.2877278487708901E-2</v>
      </c>
      <c r="AO246">
        <v>7.43584161253691E-4</v>
      </c>
      <c r="AP246">
        <v>1.7467627930042301E-4</v>
      </c>
      <c r="AQ246">
        <v>4.71923134068475E-2</v>
      </c>
      <c r="AR246">
        <v>9.1081015147265899E-3</v>
      </c>
      <c r="AS246">
        <v>2.6785641017084399E-3</v>
      </c>
      <c r="AT246">
        <v>9.8114148459587497E-4</v>
      </c>
      <c r="AU246">
        <v>7.5001182057512304E-3</v>
      </c>
      <c r="AV246">
        <v>4.9486307059244103E-2</v>
      </c>
      <c r="AW246">
        <v>1.69004662345826E-4</v>
      </c>
      <c r="AX246">
        <v>6.2478669170428495E-5</v>
      </c>
      <c r="AY246">
        <v>0.17336645384903099</v>
      </c>
      <c r="AZ246">
        <v>8.64291567746415E-3</v>
      </c>
      <c r="BA246">
        <v>4.6187460294392399E-4</v>
      </c>
      <c r="BB246">
        <v>1.36397094667837E-3</v>
      </c>
      <c r="BC246">
        <v>1.58948543332815E-2</v>
      </c>
      <c r="BD246">
        <v>3.79271921302179E-4</v>
      </c>
      <c r="BE246">
        <v>1.30677216504347E-4</v>
      </c>
      <c r="BF246">
        <v>1.0554602484476301E-2</v>
      </c>
      <c r="BG246">
        <v>2.1365604050992601E-4</v>
      </c>
      <c r="BH246">
        <v>2.01655571069169E-4</v>
      </c>
      <c r="BI246">
        <v>0</v>
      </c>
    </row>
    <row r="247" spans="1:101" s="145" customFormat="1">
      <c r="A247"/>
    </row>
    <row r="248" spans="1:101">
      <c r="A248" t="s">
        <v>244</v>
      </c>
      <c r="D248">
        <f>SUM(D241:D243)</f>
        <v>52.24858333413242</v>
      </c>
      <c r="E248">
        <f t="shared" ref="E248:BP248" si="0">SUM(E241:E243)</f>
        <v>39.891169244260766</v>
      </c>
      <c r="F248">
        <f t="shared" si="0"/>
        <v>26.534191242250479</v>
      </c>
      <c r="G248">
        <f t="shared" si="0"/>
        <v>209.11590690874198</v>
      </c>
      <c r="H248">
        <f t="shared" si="0"/>
        <v>173.79722438173556</v>
      </c>
      <c r="I248">
        <f t="shared" si="0"/>
        <v>148.49940239532177</v>
      </c>
      <c r="J248">
        <f t="shared" si="0"/>
        <v>31.870964966460672</v>
      </c>
      <c r="K248">
        <f t="shared" si="0"/>
        <v>20.918666794567667</v>
      </c>
      <c r="L248">
        <f t="shared" si="0"/>
        <v>10.067912901169006</v>
      </c>
      <c r="M248">
        <f t="shared" si="0"/>
        <v>84.855914066991204</v>
      </c>
      <c r="N248">
        <f t="shared" si="0"/>
        <v>97.213120266629801</v>
      </c>
      <c r="O248">
        <f t="shared" si="0"/>
        <v>88.484398985074421</v>
      </c>
      <c r="P248">
        <f t="shared" si="0"/>
        <v>2.8564672512519103</v>
      </c>
      <c r="Q248">
        <f t="shared" si="0"/>
        <v>2.7921605405198422</v>
      </c>
      <c r="R248">
        <f t="shared" si="0"/>
        <v>0.28593640381522456</v>
      </c>
      <c r="S248">
        <f t="shared" si="0"/>
        <v>5.8317114950977897</v>
      </c>
      <c r="T248">
        <f t="shared" si="0"/>
        <v>5.57953685001221</v>
      </c>
      <c r="U248">
        <f t="shared" si="0"/>
        <v>3.991810885587014</v>
      </c>
      <c r="V248">
        <f t="shared" si="0"/>
        <v>2.6510016629688309</v>
      </c>
      <c r="W248">
        <f t="shared" si="0"/>
        <v>2.6510016629688309</v>
      </c>
      <c r="X248">
        <f t="shared" si="0"/>
        <v>79.985908322239553</v>
      </c>
      <c r="Y248">
        <f t="shared" si="0"/>
        <v>53.732893370202369</v>
      </c>
      <c r="Z248">
        <f t="shared" si="0"/>
        <v>0.1910586542365903</v>
      </c>
      <c r="AA248">
        <f t="shared" si="0"/>
        <v>4.1390456184273838E-2</v>
      </c>
      <c r="AB248">
        <f t="shared" si="0"/>
        <v>0.14734466602815932</v>
      </c>
      <c r="AC248">
        <f t="shared" si="0"/>
        <v>0.13779286879557587</v>
      </c>
      <c r="AD248">
        <f t="shared" si="0"/>
        <v>5.6304602026836709E-2</v>
      </c>
      <c r="AE248">
        <f t="shared" si="0"/>
        <v>2.6494962369268631</v>
      </c>
      <c r="AF248">
        <f t="shared" si="0"/>
        <v>2.4211166533778035</v>
      </c>
      <c r="AG248">
        <f t="shared" si="0"/>
        <v>25.382592184092154</v>
      </c>
      <c r="AH248">
        <f t="shared" si="0"/>
        <v>0.13906516940248634</v>
      </c>
      <c r="AI248">
        <f t="shared" si="0"/>
        <v>8.6263604474667854E-3</v>
      </c>
      <c r="AJ248">
        <f t="shared" si="0"/>
        <v>6.5632016831516961E-3</v>
      </c>
      <c r="AK248">
        <f t="shared" si="0"/>
        <v>0.16985511602359465</v>
      </c>
      <c r="AL248">
        <f t="shared" si="0"/>
        <v>0.89432259478138598</v>
      </c>
      <c r="AM248">
        <f t="shared" si="0"/>
        <v>4.6427770471552205E-3</v>
      </c>
      <c r="AN248">
        <f t="shared" si="0"/>
        <v>6.5774756154306183E-2</v>
      </c>
      <c r="AO248">
        <f t="shared" si="0"/>
        <v>0.22637498689780861</v>
      </c>
      <c r="AP248">
        <f t="shared" si="0"/>
        <v>5.3178029466526541E-2</v>
      </c>
      <c r="AQ248">
        <f t="shared" si="0"/>
        <v>2.2696806408335104</v>
      </c>
      <c r="AR248">
        <f t="shared" si="0"/>
        <v>0.3889706024219321</v>
      </c>
      <c r="AS248">
        <f t="shared" si="0"/>
        <v>9.4485682397593279E-2</v>
      </c>
      <c r="AT248">
        <f t="shared" si="0"/>
        <v>4.4949352812872828E-3</v>
      </c>
      <c r="AU248">
        <f t="shared" si="0"/>
        <v>4.8012235212011138E-3</v>
      </c>
      <c r="AV248">
        <f t="shared" si="0"/>
        <v>4.6887970807490937</v>
      </c>
      <c r="AW248">
        <f t="shared" si="0"/>
        <v>2.7197595613659063E-2</v>
      </c>
      <c r="AX248">
        <f t="shared" si="0"/>
        <v>1.9020856887271509E-2</v>
      </c>
      <c r="AY248">
        <f t="shared" si="0"/>
        <v>0.52587143920904911</v>
      </c>
      <c r="AZ248">
        <f t="shared" si="0"/>
        <v>0.37517910393034243</v>
      </c>
      <c r="BA248">
        <f t="shared" si="0"/>
        <v>0.13178662568285432</v>
      </c>
      <c r="BB248">
        <f t="shared" si="0"/>
        <v>0.41524405880663001</v>
      </c>
      <c r="BC248">
        <f t="shared" si="0"/>
        <v>0.7347679236949537</v>
      </c>
      <c r="BD248">
        <f t="shared" si="0"/>
        <v>0.1154646382875207</v>
      </c>
      <c r="BE248">
        <f t="shared" si="0"/>
        <v>3.9783059827603058E-2</v>
      </c>
      <c r="BF248">
        <f t="shared" si="0"/>
        <v>0.5499959826641676</v>
      </c>
      <c r="BG248">
        <f t="shared" si="0"/>
        <v>9.9165587064437774E-3</v>
      </c>
      <c r="BH248">
        <f t="shared" si="0"/>
        <v>9.4055281433446693E-3</v>
      </c>
      <c r="BI248">
        <f t="shared" si="0"/>
        <v>0</v>
      </c>
      <c r="BJ248">
        <f t="shared" si="0"/>
        <v>0</v>
      </c>
      <c r="BK248">
        <f t="shared" si="0"/>
        <v>0</v>
      </c>
      <c r="BL248">
        <f t="shared" si="0"/>
        <v>0</v>
      </c>
      <c r="BM248">
        <f t="shared" si="0"/>
        <v>0</v>
      </c>
      <c r="BN248">
        <f t="shared" si="0"/>
        <v>0</v>
      </c>
      <c r="BO248">
        <f t="shared" si="0"/>
        <v>0</v>
      </c>
      <c r="BP248">
        <f t="shared" si="0"/>
        <v>0</v>
      </c>
      <c r="BQ248">
        <f t="shared" ref="BQ248:CW248" si="1">SUM(BQ241:BQ243)</f>
        <v>0</v>
      </c>
      <c r="BR248">
        <f t="shared" si="1"/>
        <v>0</v>
      </c>
      <c r="BS248">
        <f t="shared" si="1"/>
        <v>0</v>
      </c>
      <c r="BT248">
        <f t="shared" si="1"/>
        <v>0</v>
      </c>
      <c r="BU248">
        <f t="shared" si="1"/>
        <v>0</v>
      </c>
      <c r="BV248">
        <f t="shared" si="1"/>
        <v>0</v>
      </c>
      <c r="BW248">
        <f t="shared" si="1"/>
        <v>0</v>
      </c>
      <c r="BX248">
        <f t="shared" si="1"/>
        <v>0</v>
      </c>
      <c r="BY248">
        <f t="shared" si="1"/>
        <v>0</v>
      </c>
      <c r="BZ248">
        <f t="shared" si="1"/>
        <v>0</v>
      </c>
      <c r="CA248">
        <f t="shared" si="1"/>
        <v>0</v>
      </c>
      <c r="CB248">
        <f t="shared" si="1"/>
        <v>0</v>
      </c>
      <c r="CC248">
        <f t="shared" si="1"/>
        <v>0</v>
      </c>
      <c r="CD248">
        <f t="shared" si="1"/>
        <v>0</v>
      </c>
      <c r="CE248">
        <f t="shared" si="1"/>
        <v>0</v>
      </c>
      <c r="CF248">
        <f t="shared" si="1"/>
        <v>0</v>
      </c>
      <c r="CG248">
        <f t="shared" si="1"/>
        <v>0</v>
      </c>
      <c r="CH248">
        <f t="shared" si="1"/>
        <v>0</v>
      </c>
      <c r="CI248">
        <f t="shared" si="1"/>
        <v>0</v>
      </c>
      <c r="CJ248">
        <f t="shared" si="1"/>
        <v>0</v>
      </c>
      <c r="CK248">
        <f t="shared" si="1"/>
        <v>0</v>
      </c>
      <c r="CL248">
        <f t="shared" si="1"/>
        <v>0</v>
      </c>
      <c r="CM248">
        <f t="shared" si="1"/>
        <v>0</v>
      </c>
      <c r="CN248">
        <f t="shared" si="1"/>
        <v>0</v>
      </c>
      <c r="CO248">
        <f t="shared" si="1"/>
        <v>0</v>
      </c>
      <c r="CP248">
        <f t="shared" si="1"/>
        <v>0</v>
      </c>
      <c r="CQ248">
        <f t="shared" si="1"/>
        <v>0</v>
      </c>
      <c r="CR248">
        <f t="shared" si="1"/>
        <v>0</v>
      </c>
      <c r="CS248">
        <f t="shared" si="1"/>
        <v>0</v>
      </c>
      <c r="CT248">
        <f t="shared" si="1"/>
        <v>0</v>
      </c>
      <c r="CU248">
        <f t="shared" si="1"/>
        <v>0</v>
      </c>
      <c r="CV248">
        <f t="shared" si="1"/>
        <v>0</v>
      </c>
      <c r="CW248">
        <f t="shared" si="1"/>
        <v>0</v>
      </c>
    </row>
    <row r="249" spans="1:101" s="145" customFormat="1"/>
    <row r="250" spans="1:101" s="145" customFormat="1">
      <c r="B250" s="146"/>
    </row>
    <row r="251" spans="1:101" s="145" customFormat="1">
      <c r="B251" t="s">
        <v>11</v>
      </c>
      <c r="C251" t="s">
        <v>12</v>
      </c>
    </row>
    <row r="252" spans="1:101" s="145" customFormat="1">
      <c r="B252" t="s">
        <v>13</v>
      </c>
      <c r="C252" t="s">
        <v>14</v>
      </c>
    </row>
    <row r="253" spans="1:101" s="145" customFormat="1">
      <c r="B253" t="s">
        <v>15</v>
      </c>
      <c r="C253" t="s">
        <v>367</v>
      </c>
    </row>
    <row r="254" spans="1:101" s="145" customFormat="1">
      <c r="B254" t="s">
        <v>16</v>
      </c>
      <c r="C254" t="s">
        <v>368</v>
      </c>
    </row>
    <row r="255" spans="1:101" s="145" customFormat="1">
      <c r="B255" t="s">
        <v>17</v>
      </c>
      <c r="C255" t="s">
        <v>369</v>
      </c>
    </row>
    <row r="256" spans="1:101" s="145" customFormat="1">
      <c r="B256" t="s">
        <v>18</v>
      </c>
      <c r="C256" t="s">
        <v>370</v>
      </c>
    </row>
    <row r="257" spans="2:3" s="145" customFormat="1">
      <c r="B257" t="s">
        <v>19</v>
      </c>
      <c r="C257" t="s">
        <v>436</v>
      </c>
    </row>
    <row r="258" spans="2:3" s="145" customFormat="1">
      <c r="B258" t="s">
        <v>20</v>
      </c>
      <c r="C258" t="s">
        <v>371</v>
      </c>
    </row>
    <row r="259" spans="2:3" s="145" customFormat="1">
      <c r="B259" t="s">
        <v>21</v>
      </c>
      <c r="C259" t="s">
        <v>372</v>
      </c>
    </row>
    <row r="260" spans="2:3" s="145" customFormat="1">
      <c r="B260" t="s">
        <v>22</v>
      </c>
      <c r="C260" t="s">
        <v>373</v>
      </c>
    </row>
    <row r="261" spans="2:3" s="145" customFormat="1">
      <c r="B261" t="s">
        <v>23</v>
      </c>
      <c r="C261" t="s">
        <v>374</v>
      </c>
    </row>
    <row r="262" spans="2:3" s="145" customFormat="1">
      <c r="B262" t="s">
        <v>24</v>
      </c>
      <c r="C262" t="s">
        <v>426</v>
      </c>
    </row>
    <row r="263" spans="2:3" s="145" customFormat="1">
      <c r="B263" t="s">
        <v>25</v>
      </c>
      <c r="C263" t="s">
        <v>375</v>
      </c>
    </row>
    <row r="264" spans="2:3" s="145" customFormat="1">
      <c r="B264" t="s">
        <v>26</v>
      </c>
      <c r="C264" t="s">
        <v>376</v>
      </c>
    </row>
    <row r="265" spans="2:3" s="145" customFormat="1">
      <c r="B265" t="s">
        <v>27</v>
      </c>
      <c r="C265" t="s">
        <v>377</v>
      </c>
    </row>
    <row r="266" spans="2:3" s="145" customFormat="1">
      <c r="B266" t="s">
        <v>28</v>
      </c>
      <c r="C266" t="s">
        <v>378</v>
      </c>
    </row>
    <row r="267" spans="2:3" s="145" customFormat="1">
      <c r="B267" t="s">
        <v>29</v>
      </c>
      <c r="C267" t="s">
        <v>379</v>
      </c>
    </row>
    <row r="268" spans="2:3" s="145" customFormat="1">
      <c r="B268" t="s">
        <v>30</v>
      </c>
      <c r="C268" t="s">
        <v>380</v>
      </c>
    </row>
    <row r="269" spans="2:3" s="145" customFormat="1">
      <c r="B269" t="s">
        <v>31</v>
      </c>
      <c r="C269" t="s">
        <v>381</v>
      </c>
    </row>
    <row r="270" spans="2:3" s="145" customFormat="1">
      <c r="B270" t="s">
        <v>32</v>
      </c>
      <c r="C270" t="s">
        <v>382</v>
      </c>
    </row>
    <row r="271" spans="2:3" s="145" customFormat="1">
      <c r="B271" t="s">
        <v>33</v>
      </c>
      <c r="C271" t="s">
        <v>383</v>
      </c>
    </row>
    <row r="272" spans="2:3" s="145" customFormat="1">
      <c r="B272" t="s">
        <v>34</v>
      </c>
      <c r="C272" t="s">
        <v>384</v>
      </c>
    </row>
    <row r="273" spans="2:3" s="145" customFormat="1">
      <c r="B273" t="s">
        <v>35</v>
      </c>
      <c r="C273" t="s">
        <v>385</v>
      </c>
    </row>
    <row r="274" spans="2:3" s="145" customFormat="1">
      <c r="B274" t="s">
        <v>36</v>
      </c>
      <c r="C274" t="s">
        <v>386</v>
      </c>
    </row>
    <row r="275" spans="2:3" s="145" customFormat="1">
      <c r="B275" t="s">
        <v>37</v>
      </c>
      <c r="C275" t="s">
        <v>387</v>
      </c>
    </row>
    <row r="276" spans="2:3" s="145" customFormat="1">
      <c r="B276" t="s">
        <v>38</v>
      </c>
      <c r="C276" t="s">
        <v>388</v>
      </c>
    </row>
    <row r="277" spans="2:3" s="145" customFormat="1">
      <c r="B277" t="s">
        <v>39</v>
      </c>
      <c r="C277" t="s">
        <v>389</v>
      </c>
    </row>
    <row r="278" spans="2:3" s="145" customFormat="1">
      <c r="B278" t="s">
        <v>40</v>
      </c>
      <c r="C278" t="s">
        <v>390</v>
      </c>
    </row>
    <row r="279" spans="2:3" s="145" customFormat="1">
      <c r="B279" t="s">
        <v>41</v>
      </c>
      <c r="C279" t="s">
        <v>391</v>
      </c>
    </row>
    <row r="280" spans="2:3" s="145" customFormat="1">
      <c r="B280" t="s">
        <v>42</v>
      </c>
      <c r="C280" t="s">
        <v>392</v>
      </c>
    </row>
    <row r="281" spans="2:3" s="145" customFormat="1">
      <c r="B281" t="s">
        <v>43</v>
      </c>
      <c r="C281" t="s">
        <v>437</v>
      </c>
    </row>
    <row r="282" spans="2:3" s="145" customFormat="1">
      <c r="B282" t="s">
        <v>44</v>
      </c>
      <c r="C282" t="s">
        <v>427</v>
      </c>
    </row>
    <row r="283" spans="2:3" s="145" customFormat="1">
      <c r="B283" t="s">
        <v>45</v>
      </c>
      <c r="C283" t="s">
        <v>393</v>
      </c>
    </row>
    <row r="284" spans="2:3" s="145" customFormat="1">
      <c r="B284" t="s">
        <v>46</v>
      </c>
      <c r="C284" t="s">
        <v>394</v>
      </c>
    </row>
    <row r="285" spans="2:3" s="145" customFormat="1">
      <c r="B285" t="s">
        <v>47</v>
      </c>
      <c r="C285" t="s">
        <v>395</v>
      </c>
    </row>
    <row r="286" spans="2:3" s="145" customFormat="1">
      <c r="B286" t="s">
        <v>48</v>
      </c>
      <c r="C286" t="s">
        <v>396</v>
      </c>
    </row>
    <row r="287" spans="2:3" s="145" customFormat="1">
      <c r="B287" t="s">
        <v>49</v>
      </c>
      <c r="C287" t="s">
        <v>397</v>
      </c>
    </row>
    <row r="288" spans="2:3" s="145" customFormat="1">
      <c r="B288" t="s">
        <v>50</v>
      </c>
      <c r="C288" t="s">
        <v>398</v>
      </c>
    </row>
    <row r="289" spans="2:3" s="145" customFormat="1">
      <c r="B289" t="s">
        <v>51</v>
      </c>
      <c r="C289" t="s">
        <v>399</v>
      </c>
    </row>
    <row r="290" spans="2:3" s="145" customFormat="1">
      <c r="B290" t="s">
        <v>52</v>
      </c>
      <c r="C290" t="s">
        <v>400</v>
      </c>
    </row>
    <row r="291" spans="2:3" s="145" customFormat="1">
      <c r="B291" t="s">
        <v>53</v>
      </c>
      <c r="C291" t="s">
        <v>401</v>
      </c>
    </row>
    <row r="292" spans="2:3" s="145" customFormat="1">
      <c r="B292" t="s">
        <v>54</v>
      </c>
      <c r="C292" t="s">
        <v>402</v>
      </c>
    </row>
    <row r="293" spans="2:3" s="145" customFormat="1">
      <c r="B293" t="s">
        <v>55</v>
      </c>
      <c r="C293" t="s">
        <v>403</v>
      </c>
    </row>
    <row r="294" spans="2:3" s="145" customFormat="1">
      <c r="B294" t="s">
        <v>56</v>
      </c>
      <c r="C294" t="s">
        <v>404</v>
      </c>
    </row>
    <row r="295" spans="2:3" s="145" customFormat="1">
      <c r="B295" t="s">
        <v>57</v>
      </c>
      <c r="C295" t="s">
        <v>405</v>
      </c>
    </row>
    <row r="296" spans="2:3" s="145" customFormat="1">
      <c r="B296" t="s">
        <v>91</v>
      </c>
      <c r="C296" t="s">
        <v>406</v>
      </c>
    </row>
    <row r="297" spans="2:3" s="145" customFormat="1">
      <c r="B297" t="s">
        <v>92</v>
      </c>
      <c r="C297" t="s">
        <v>407</v>
      </c>
    </row>
    <row r="298" spans="2:3" s="145" customFormat="1">
      <c r="B298" t="s">
        <v>93</v>
      </c>
      <c r="C298" t="s">
        <v>408</v>
      </c>
    </row>
    <row r="299" spans="2:3" s="145" customFormat="1">
      <c r="B299" t="s">
        <v>94</v>
      </c>
      <c r="C299" t="s">
        <v>409</v>
      </c>
    </row>
    <row r="300" spans="2:3" s="145" customFormat="1">
      <c r="B300" t="s">
        <v>95</v>
      </c>
      <c r="C300" t="s">
        <v>410</v>
      </c>
    </row>
    <row r="301" spans="2:3" s="145" customFormat="1">
      <c r="B301" t="s">
        <v>96</v>
      </c>
      <c r="C301" t="s">
        <v>411</v>
      </c>
    </row>
    <row r="302" spans="2:3" s="145" customFormat="1">
      <c r="B302" t="s">
        <v>106</v>
      </c>
      <c r="C302" t="s">
        <v>412</v>
      </c>
    </row>
    <row r="303" spans="2:3" s="145" customFormat="1">
      <c r="B303" t="s">
        <v>107</v>
      </c>
      <c r="C303" t="s">
        <v>413</v>
      </c>
    </row>
    <row r="304" spans="2:3" s="145" customFormat="1">
      <c r="B304" t="s">
        <v>108</v>
      </c>
      <c r="C304" t="s">
        <v>414</v>
      </c>
    </row>
    <row r="305" spans="2:61" s="145" customFormat="1">
      <c r="B305" t="s">
        <v>211</v>
      </c>
      <c r="C305" t="s">
        <v>415</v>
      </c>
    </row>
    <row r="306" spans="2:61" s="145" customFormat="1">
      <c r="B306" t="s">
        <v>212</v>
      </c>
      <c r="C306" t="s">
        <v>416</v>
      </c>
    </row>
    <row r="307" spans="2:61" s="145" customFormat="1">
      <c r="B307" t="s">
        <v>213</v>
      </c>
      <c r="C307" t="s">
        <v>417</v>
      </c>
    </row>
    <row r="308" spans="2:61" s="145" customFormat="1">
      <c r="B308" t="s">
        <v>419</v>
      </c>
      <c r="C308" t="s">
        <v>418</v>
      </c>
    </row>
    <row r="309" spans="2:61" s="145" customFormat="1">
      <c r="B309" t="s">
        <v>428</v>
      </c>
      <c r="C309" t="s">
        <v>420</v>
      </c>
    </row>
    <row r="310" spans="2:61" s="145" customFormat="1">
      <c r="B310" t="s">
        <v>471</v>
      </c>
      <c r="C310" t="s">
        <v>472</v>
      </c>
    </row>
    <row r="311" spans="2:61" s="145" customFormat="1">
      <c r="B311" t="s">
        <v>58</v>
      </c>
      <c r="C311" t="s">
        <v>476</v>
      </c>
    </row>
    <row r="312" spans="2:61" s="145" customFormat="1">
      <c r="B312" t="s">
        <v>59</v>
      </c>
      <c r="C312" t="s">
        <v>477</v>
      </c>
    </row>
    <row r="313" spans="2:61" s="145" customFormat="1">
      <c r="B313" t="s">
        <v>61</v>
      </c>
      <c r="C313" t="s">
        <v>62</v>
      </c>
    </row>
    <row r="314" spans="2:61" s="145" customFormat="1">
      <c r="B314" t="s">
        <v>65</v>
      </c>
      <c r="C314" t="s">
        <v>64</v>
      </c>
    </row>
    <row r="315" spans="2:61" s="145" customFormat="1">
      <c r="B315" t="s">
        <v>66</v>
      </c>
      <c r="C315" t="s">
        <v>64</v>
      </c>
    </row>
    <row r="316" spans="2:61" s="145" customFormat="1">
      <c r="B316" t="s">
        <v>67</v>
      </c>
      <c r="C316" t="s">
        <v>68</v>
      </c>
    </row>
    <row r="317" spans="2:61" s="145" customFormat="1">
      <c r="B317" t="s">
        <v>69</v>
      </c>
      <c r="C317" t="s">
        <v>70</v>
      </c>
    </row>
    <row r="318" spans="2:61" s="145" customFormat="1"/>
    <row r="319" spans="2:61" s="145" customFormat="1">
      <c r="B319" t="s">
        <v>68</v>
      </c>
      <c r="C319" t="s">
        <v>2</v>
      </c>
      <c r="D319" t="s">
        <v>119</v>
      </c>
      <c r="E319" t="s">
        <v>117</v>
      </c>
      <c r="F319" t="s">
        <v>116</v>
      </c>
      <c r="G319" t="s">
        <v>121</v>
      </c>
      <c r="H319" t="s">
        <v>434</v>
      </c>
      <c r="I319" t="s">
        <v>120</v>
      </c>
      <c r="J319" t="s">
        <v>187</v>
      </c>
      <c r="K319" t="s">
        <v>185</v>
      </c>
      <c r="L319" t="s">
        <v>186</v>
      </c>
      <c r="M319" t="s">
        <v>429</v>
      </c>
      <c r="N319" t="s">
        <v>189</v>
      </c>
      <c r="O319" t="s">
        <v>188</v>
      </c>
      <c r="P319" t="s">
        <v>172</v>
      </c>
      <c r="Q319" t="s">
        <v>171</v>
      </c>
      <c r="R319" t="s">
        <v>170</v>
      </c>
      <c r="S319" t="s">
        <v>174</v>
      </c>
      <c r="T319" t="s">
        <v>173</v>
      </c>
      <c r="U319" t="s">
        <v>156</v>
      </c>
      <c r="V319" t="s">
        <v>155</v>
      </c>
      <c r="W319" t="s">
        <v>154</v>
      </c>
      <c r="X319" t="s">
        <v>159</v>
      </c>
      <c r="Y319" t="s">
        <v>158</v>
      </c>
      <c r="Z319" t="s">
        <v>122</v>
      </c>
      <c r="AA319" t="s">
        <v>123</v>
      </c>
      <c r="AB319" t="s">
        <v>146</v>
      </c>
      <c r="AC319" t="s">
        <v>153</v>
      </c>
      <c r="AD319" t="s">
        <v>124</v>
      </c>
      <c r="AE319" t="s">
        <v>125</v>
      </c>
      <c r="AF319" t="s">
        <v>435</v>
      </c>
      <c r="AG319" t="s">
        <v>149</v>
      </c>
      <c r="AH319" t="s">
        <v>126</v>
      </c>
      <c r="AI319" t="s">
        <v>152</v>
      </c>
      <c r="AJ319" t="s">
        <v>127</v>
      </c>
      <c r="AK319" t="s">
        <v>148</v>
      </c>
      <c r="AL319" t="s">
        <v>202</v>
      </c>
      <c r="AM319" t="s">
        <v>203</v>
      </c>
      <c r="AN319" t="s">
        <v>204</v>
      </c>
      <c r="AO319" t="s">
        <v>128</v>
      </c>
      <c r="AP319" t="s">
        <v>147</v>
      </c>
      <c r="AQ319" t="s">
        <v>129</v>
      </c>
      <c r="AR319" t="s">
        <v>130</v>
      </c>
      <c r="AS319" t="s">
        <v>131</v>
      </c>
      <c r="AT319" t="s">
        <v>132</v>
      </c>
      <c r="AU319" t="s">
        <v>150</v>
      </c>
      <c r="AV319" t="s">
        <v>133</v>
      </c>
      <c r="AW319" t="s">
        <v>134</v>
      </c>
      <c r="AX319" t="s">
        <v>135</v>
      </c>
      <c r="AY319" t="s">
        <v>136</v>
      </c>
      <c r="AZ319" t="s">
        <v>138</v>
      </c>
      <c r="BA319" t="s">
        <v>151</v>
      </c>
      <c r="BB319" t="s">
        <v>139</v>
      </c>
      <c r="BC319" t="s">
        <v>140</v>
      </c>
      <c r="BD319" t="s">
        <v>141</v>
      </c>
      <c r="BE319" t="s">
        <v>145</v>
      </c>
      <c r="BF319" t="s">
        <v>142</v>
      </c>
      <c r="BG319" t="s">
        <v>143</v>
      </c>
      <c r="BH319" t="s">
        <v>144</v>
      </c>
      <c r="BI319" t="s">
        <v>447</v>
      </c>
    </row>
    <row r="320" spans="2:61" s="145" customFormat="1">
      <c r="B320" t="s">
        <v>246</v>
      </c>
      <c r="C320" t="s">
        <v>230</v>
      </c>
      <c r="D320">
        <v>4.3689962154920101</v>
      </c>
      <c r="E320">
        <v>3.7645527853466501</v>
      </c>
      <c r="F320">
        <v>2.8648352677050402</v>
      </c>
      <c r="G320">
        <v>12.6715098209219</v>
      </c>
      <c r="H320">
        <v>11.586652482377</v>
      </c>
      <c r="I320">
        <v>9.0825041940112197</v>
      </c>
      <c r="J320">
        <v>1.91732873160787</v>
      </c>
      <c r="K320">
        <v>1.5152211170621499</v>
      </c>
      <c r="L320">
        <v>0.76989452242701695</v>
      </c>
      <c r="M320">
        <v>3.5084968297690899</v>
      </c>
      <c r="N320">
        <v>3.8594142193754402</v>
      </c>
      <c r="O320">
        <v>3.63709172061996</v>
      </c>
      <c r="P320">
        <v>0.47677242358872901</v>
      </c>
      <c r="Q320">
        <v>0.21255775785574199</v>
      </c>
      <c r="R320">
        <v>5.8166834447584102E-2</v>
      </c>
      <c r="S320">
        <v>2.3615387316949201</v>
      </c>
      <c r="T320">
        <v>1.8119361966538501</v>
      </c>
      <c r="U320">
        <v>0.31279490201157401</v>
      </c>
      <c r="V320">
        <v>0.37467375152641003</v>
      </c>
      <c r="W320">
        <v>0.37467375152641003</v>
      </c>
      <c r="X320">
        <v>5.5348734371362998</v>
      </c>
      <c r="Y320">
        <v>3.5693370663904598</v>
      </c>
      <c r="Z320">
        <v>2.2660247154969601E-2</v>
      </c>
      <c r="AA320">
        <v>2.8418560186204301E-3</v>
      </c>
      <c r="AB320">
        <v>1.0116639548487001E-2</v>
      </c>
      <c r="AC320">
        <v>1.51022315624053E-2</v>
      </c>
      <c r="AD320">
        <v>4.04459203071896E-3</v>
      </c>
      <c r="AE320">
        <v>0.59420751097953395</v>
      </c>
      <c r="AF320">
        <v>0.117604223784141</v>
      </c>
      <c r="AG320">
        <v>0.85154418014284505</v>
      </c>
      <c r="AH320">
        <v>3.3807890939224601E-2</v>
      </c>
      <c r="AI320">
        <v>5.9228326083869101E-4</v>
      </c>
      <c r="AJ320">
        <v>3.1167158854641198E-4</v>
      </c>
      <c r="AK320">
        <v>8.0660349002694507E-3</v>
      </c>
      <c r="AL320">
        <v>0.30416732994172302</v>
      </c>
      <c r="AM320">
        <v>4.8499530217516201E-4</v>
      </c>
      <c r="AN320">
        <v>9.62698865899066E-4</v>
      </c>
      <c r="AO320">
        <v>1.55428371244936E-2</v>
      </c>
      <c r="AP320">
        <v>3.6511871824993899E-3</v>
      </c>
      <c r="AQ320">
        <v>0.39844925606617299</v>
      </c>
      <c r="AR320">
        <v>3.4084713371197201E-2</v>
      </c>
      <c r="AS320">
        <v>5.8565537654689803E-3</v>
      </c>
      <c r="AT320">
        <v>1.5277220472779201E-3</v>
      </c>
      <c r="AU320">
        <v>1.5794233257792399E-3</v>
      </c>
      <c r="AV320">
        <v>0.29323110249641898</v>
      </c>
      <c r="AW320">
        <v>2.4898921126275801E-3</v>
      </c>
      <c r="AX320">
        <v>1.30596619625923E-3</v>
      </c>
      <c r="AY320">
        <v>2.4972444051234201E-2</v>
      </c>
      <c r="AZ320">
        <v>4.2658299201031001E-2</v>
      </c>
      <c r="BA320">
        <v>1.0870517008685099E-2</v>
      </c>
      <c r="BB320">
        <v>2.8510529636645101E-2</v>
      </c>
      <c r="BC320">
        <v>8.1188965103416902E-2</v>
      </c>
      <c r="BD320">
        <v>7.9277666279961197E-3</v>
      </c>
      <c r="BE320">
        <v>2.73149267809146E-3</v>
      </c>
      <c r="BF320">
        <v>5.4417673247857699E-2</v>
      </c>
      <c r="BG320">
        <v>1.2062676474241E-2</v>
      </c>
      <c r="BH320">
        <v>1.14294121231112E-2</v>
      </c>
      <c r="BI320">
        <v>0</v>
      </c>
    </row>
    <row r="321" spans="1:61" s="145" customFormat="1">
      <c r="B321" t="s">
        <v>247</v>
      </c>
      <c r="C321" t="s">
        <v>248</v>
      </c>
      <c r="D321">
        <v>5.0253744149441496E-7</v>
      </c>
      <c r="E321">
        <v>4.6889391977872597E-7</v>
      </c>
      <c r="F321">
        <v>3.0203824113308502E-7</v>
      </c>
      <c r="G321">
        <v>1.6314192329199401E-6</v>
      </c>
      <c r="H321">
        <v>1.3286970561445701E-6</v>
      </c>
      <c r="I321">
        <v>8.8539027292166205E-7</v>
      </c>
      <c r="J321">
        <v>2.4148709092322801E-7</v>
      </c>
      <c r="K321">
        <v>2.2825468891684499E-7</v>
      </c>
      <c r="L321">
        <v>9.6423261211289903E-8</v>
      </c>
      <c r="M321">
        <v>7.5914538132781799E-7</v>
      </c>
      <c r="N321">
        <v>8.7243886773562902E-7</v>
      </c>
      <c r="O321">
        <v>7.3693229466188704E-7</v>
      </c>
      <c r="P321">
        <v>4.1052414760124901E-8</v>
      </c>
      <c r="Q321">
        <v>3.91429781599075E-8</v>
      </c>
      <c r="R321">
        <v>4.1187266659389797E-9</v>
      </c>
      <c r="S321">
        <v>8.7660981119085398E-8</v>
      </c>
      <c r="T321">
        <v>8.4689425297124803E-8</v>
      </c>
      <c r="U321">
        <v>5.3931965559847897E-8</v>
      </c>
      <c r="V321">
        <v>3.5430283266426803E-8</v>
      </c>
      <c r="W321">
        <v>3.5430283266426803E-8</v>
      </c>
      <c r="X321">
        <v>4.6051192645153599E-7</v>
      </c>
      <c r="Y321">
        <v>5.4967026656496301E-8</v>
      </c>
      <c r="Z321">
        <v>2.6281988761902398E-9</v>
      </c>
      <c r="AA321">
        <v>6.0724750343007199E-10</v>
      </c>
      <c r="AB321">
        <v>2.1617225041199999E-9</v>
      </c>
      <c r="AC321">
        <v>2.0165909347844699E-9</v>
      </c>
      <c r="AD321">
        <v>7.3270808565878297E-10</v>
      </c>
      <c r="AE321">
        <v>1.9698964083170699E-8</v>
      </c>
      <c r="AF321">
        <v>1.2577238637871701E-8</v>
      </c>
      <c r="AG321">
        <v>2.0200592066692401E-7</v>
      </c>
      <c r="AH321">
        <v>1.9871564297992201E-9</v>
      </c>
      <c r="AI321">
        <v>1.2655902660484299E-10</v>
      </c>
      <c r="AJ321">
        <v>3.8888003564641201E-11</v>
      </c>
      <c r="AK321">
        <v>1.0064183117143099E-9</v>
      </c>
      <c r="AL321">
        <v>1.25539704871646E-8</v>
      </c>
      <c r="AM321">
        <v>3.2262879183033797E-11</v>
      </c>
      <c r="AN321">
        <v>7.8439102381582101E-11</v>
      </c>
      <c r="AO321">
        <v>3.3211918472389099E-9</v>
      </c>
      <c r="AP321">
        <v>7.8018530375967105E-10</v>
      </c>
      <c r="AQ321">
        <v>3.27657259507616E-8</v>
      </c>
      <c r="AR321">
        <v>2.5966189283803101E-9</v>
      </c>
      <c r="AS321">
        <v>7.62000282914856E-9</v>
      </c>
      <c r="AT321">
        <v>6.3071909707537705E-11</v>
      </c>
      <c r="AU321">
        <v>6.5842585690965306E-11</v>
      </c>
      <c r="AV321">
        <v>6.3797326320068198E-8</v>
      </c>
      <c r="AW321">
        <v>3.9765879924629798E-10</v>
      </c>
      <c r="AX321">
        <v>2.7905872325912698E-10</v>
      </c>
      <c r="AY321">
        <v>3.1158710930675199E-9</v>
      </c>
      <c r="AZ321">
        <v>3.7375505835649998E-9</v>
      </c>
      <c r="BA321">
        <v>1.9319183185125498E-9</v>
      </c>
      <c r="BB321">
        <v>6.0921270570654501E-9</v>
      </c>
      <c r="BC321">
        <v>7.5658879782881902E-9</v>
      </c>
      <c r="BD321">
        <v>1.69400436231949E-9</v>
      </c>
      <c r="BE321">
        <v>5.8366507611239796E-10</v>
      </c>
      <c r="BF321">
        <v>7.1909014488168303E-9</v>
      </c>
      <c r="BG321">
        <v>1.3581106011682601E-10</v>
      </c>
      <c r="BH321">
        <v>1.2862450032931299E-10</v>
      </c>
      <c r="BI321">
        <v>0</v>
      </c>
    </row>
    <row r="322" spans="1:61" s="145" customFormat="1">
      <c r="A322" t="s">
        <v>288</v>
      </c>
      <c r="B322" t="s">
        <v>249</v>
      </c>
      <c r="C322" t="s">
        <v>250</v>
      </c>
      <c r="D322">
        <v>0.235856327518185</v>
      </c>
      <c r="E322">
        <v>0.20387981615766601</v>
      </c>
      <c r="F322">
        <v>0.139960486343017</v>
      </c>
      <c r="G322">
        <v>0.88348099327802498</v>
      </c>
      <c r="H322">
        <v>0.77089770870033003</v>
      </c>
      <c r="I322">
        <v>0.48750881354842102</v>
      </c>
      <c r="J322">
        <v>0.12184504893720099</v>
      </c>
      <c r="K322">
        <v>9.5840249974034494E-2</v>
      </c>
      <c r="L322">
        <v>4.8422031797471003E-2</v>
      </c>
      <c r="M322">
        <v>0.42889700274251402</v>
      </c>
      <c r="N322">
        <v>0.45262235637161302</v>
      </c>
      <c r="O322">
        <v>0.38313537006450799</v>
      </c>
      <c r="P322">
        <v>1.8349147451309999E-2</v>
      </c>
      <c r="Q322">
        <v>1.78840457630715E-2</v>
      </c>
      <c r="R322">
        <v>1.38293394249774E-3</v>
      </c>
      <c r="S322">
        <v>2.9220379818735102E-2</v>
      </c>
      <c r="T322">
        <v>2.8107358296101899E-2</v>
      </c>
      <c r="U322">
        <v>1.9679013967997299E-2</v>
      </c>
      <c r="V322">
        <v>1.41724031779977E-2</v>
      </c>
      <c r="W322">
        <v>1.41724031779977E-2</v>
      </c>
      <c r="X322">
        <v>0.27841931685302701</v>
      </c>
      <c r="Y322">
        <v>6.9762296870486601E-2</v>
      </c>
      <c r="Z322">
        <v>8.8505815495474704E-4</v>
      </c>
      <c r="AA322">
        <v>1.7565512957417101E-4</v>
      </c>
      <c r="AB322">
        <v>6.2530952275594704E-4</v>
      </c>
      <c r="AC322">
        <v>5.8658862896121403E-4</v>
      </c>
      <c r="AD322">
        <v>2.38592206180244E-4</v>
      </c>
      <c r="AE322">
        <v>1.0629923970642399E-2</v>
      </c>
      <c r="AF322">
        <v>2.7857218278870999E-2</v>
      </c>
      <c r="AG322">
        <v>0.11671514300042</v>
      </c>
      <c r="AH322">
        <v>7.8649064089131304E-4</v>
      </c>
      <c r="AI322">
        <v>3.6609030241348198E-5</v>
      </c>
      <c r="AJ322">
        <v>1.6329998012811701E-4</v>
      </c>
      <c r="AK322">
        <v>4.22618996190778E-3</v>
      </c>
      <c r="AL322">
        <v>5.77246131654579E-3</v>
      </c>
      <c r="AM322">
        <v>3.3607331577072302E-5</v>
      </c>
      <c r="AN322">
        <v>3.7362316371510199E-3</v>
      </c>
      <c r="AO322">
        <v>9.6070281223413696E-4</v>
      </c>
      <c r="AP322">
        <v>2.2567989139464601E-4</v>
      </c>
      <c r="AQ322">
        <v>1.1596460634281301E-2</v>
      </c>
      <c r="AR322">
        <v>2.2951157820480499E-3</v>
      </c>
      <c r="AS322">
        <v>4.6198594984818799E-4</v>
      </c>
      <c r="AT322">
        <v>2.9029739271792199E-5</v>
      </c>
      <c r="AU322">
        <v>3.1289111879018302E-5</v>
      </c>
      <c r="AV322">
        <v>2.3341336181619099E-2</v>
      </c>
      <c r="AW322">
        <v>1.20460272084116E-4</v>
      </c>
      <c r="AX322">
        <v>8.0721774755767694E-5</v>
      </c>
      <c r="AY322">
        <v>1.3084284122066501E-2</v>
      </c>
      <c r="AZ322">
        <v>2.0500444138506799E-3</v>
      </c>
      <c r="BA322">
        <v>5.5992019859548098E-4</v>
      </c>
      <c r="BB322">
        <v>1.7622359277667599E-3</v>
      </c>
      <c r="BC322">
        <v>3.9512109742821603E-3</v>
      </c>
      <c r="BD322">
        <v>4.9001528055966003E-4</v>
      </c>
      <c r="BE322">
        <v>1.6883357114410601E-4</v>
      </c>
      <c r="BF322">
        <v>2.83443210509227E-3</v>
      </c>
      <c r="BG322">
        <v>4.6061984401626503E-5</v>
      </c>
      <c r="BH322">
        <v>4.336938048559E-5</v>
      </c>
      <c r="BI322">
        <v>0</v>
      </c>
    </row>
    <row r="323" spans="1:61" s="145" customFormat="1">
      <c r="A323"/>
      <c r="B323" t="s">
        <v>251</v>
      </c>
      <c r="C323" t="s">
        <v>252</v>
      </c>
      <c r="D323">
        <v>2.03847187647213E-2</v>
      </c>
      <c r="E323">
        <v>1.7869192390184099E-2</v>
      </c>
      <c r="F323">
        <v>1.2504742074943001E-2</v>
      </c>
      <c r="G323">
        <v>3.9064183401144398E-2</v>
      </c>
      <c r="H323">
        <v>3.4181035608405401E-2</v>
      </c>
      <c r="I323">
        <v>2.8631692818372901E-2</v>
      </c>
      <c r="J323">
        <v>9.6838485306780797E-3</v>
      </c>
      <c r="K323">
        <v>8.4273973916164802E-3</v>
      </c>
      <c r="L323">
        <v>4.3414672776812798E-3</v>
      </c>
      <c r="M323">
        <v>1.7200855761247101E-2</v>
      </c>
      <c r="N323">
        <v>1.8770708625049801E-2</v>
      </c>
      <c r="O323">
        <v>1.71704397854281E-2</v>
      </c>
      <c r="P323">
        <v>1.5864346332679E-3</v>
      </c>
      <c r="Q323">
        <v>1.5059428523974199E-3</v>
      </c>
      <c r="R323">
        <v>2.2742264494630501E-4</v>
      </c>
      <c r="S323">
        <v>2.4665429256484801E-3</v>
      </c>
      <c r="T323">
        <v>2.3350352131006401E-3</v>
      </c>
      <c r="U323">
        <v>2.6359438481885402E-3</v>
      </c>
      <c r="V323">
        <v>1.4573603942565499E-3</v>
      </c>
      <c r="W323">
        <v>1.4573603942565499E-3</v>
      </c>
      <c r="X323">
        <v>1.3395913556962799E-2</v>
      </c>
      <c r="Y323">
        <v>8.5866908858447492E-3</v>
      </c>
      <c r="Z323">
        <v>1.5274194639329001E-4</v>
      </c>
      <c r="AA323">
        <v>3.9400186053057003E-5</v>
      </c>
      <c r="AB323">
        <v>1.4025956200117501E-4</v>
      </c>
      <c r="AC323">
        <v>1.3117692289853301E-4</v>
      </c>
      <c r="AD323">
        <v>4.8481984423487597E-5</v>
      </c>
      <c r="AE323">
        <v>8.3099325391663504E-4</v>
      </c>
      <c r="AF323">
        <v>5.7819634126858198E-4</v>
      </c>
      <c r="AG323">
        <v>3.8914912243920201E-3</v>
      </c>
      <c r="AH323">
        <v>7.8180002241086006E-5</v>
      </c>
      <c r="AI323">
        <v>8.2115598117051197E-6</v>
      </c>
      <c r="AJ323">
        <v>1.3606825862707499E-6</v>
      </c>
      <c r="AK323">
        <v>3.52143526467585E-5</v>
      </c>
      <c r="AL323">
        <v>3.0704635889921802E-4</v>
      </c>
      <c r="AM323">
        <v>2.1288521640355002E-6</v>
      </c>
      <c r="AN323">
        <v>3.0809254058084901E-6</v>
      </c>
      <c r="AO323">
        <v>2.15489690710895E-4</v>
      </c>
      <c r="AP323">
        <v>5.0620951013151197E-5</v>
      </c>
      <c r="AQ323">
        <v>1.61841597123098E-3</v>
      </c>
      <c r="AR323">
        <v>1.06647432608267E-4</v>
      </c>
      <c r="AS323">
        <v>3.2369864336813603E-5</v>
      </c>
      <c r="AT323">
        <v>1.54516404309639E-6</v>
      </c>
      <c r="AU323">
        <v>1.68733359081108E-6</v>
      </c>
      <c r="AV323">
        <v>1.56117031306231E-3</v>
      </c>
      <c r="AW323">
        <v>2.4499046796271899E-5</v>
      </c>
      <c r="AX323">
        <v>1.8106234367424399E-5</v>
      </c>
      <c r="AY323">
        <v>1.09023635794364E-4</v>
      </c>
      <c r="AZ323">
        <v>2.6578342610511502E-4</v>
      </c>
      <c r="BA323">
        <v>1.2546241033838199E-4</v>
      </c>
      <c r="BB323">
        <v>3.9527694745785503E-4</v>
      </c>
      <c r="BC323">
        <v>5.33230674596664E-4</v>
      </c>
      <c r="BD323">
        <v>1.0991249313182999E-4</v>
      </c>
      <c r="BE323">
        <v>3.7870081740317099E-5</v>
      </c>
      <c r="BF323">
        <v>3.2634330249937E-4</v>
      </c>
      <c r="BG323">
        <v>9.5195323022860097E-6</v>
      </c>
      <c r="BH323">
        <v>9.0237905141120692E-6</v>
      </c>
      <c r="BI323">
        <v>0</v>
      </c>
    </row>
    <row r="324" spans="1:61" s="145" customFormat="1">
      <c r="A324" t="s">
        <v>287</v>
      </c>
      <c r="B324" t="s">
        <v>253</v>
      </c>
      <c r="C324" t="s">
        <v>254</v>
      </c>
      <c r="D324">
        <v>6.0739064025353499E-7</v>
      </c>
      <c r="E324">
        <v>5.6196076115110299E-7</v>
      </c>
      <c r="F324">
        <v>3.8374794446597801E-7</v>
      </c>
      <c r="G324">
        <v>6.6104808327811103E-7</v>
      </c>
      <c r="H324">
        <v>6.1646282273739795E-7</v>
      </c>
      <c r="I324">
        <v>4.8048809628977104E-7</v>
      </c>
      <c r="J324">
        <v>2.10498244683943E-7</v>
      </c>
      <c r="K324">
        <v>1.9071337116103101E-7</v>
      </c>
      <c r="L324">
        <v>8.9511560708526603E-8</v>
      </c>
      <c r="M324">
        <v>3.1169929332980699E-7</v>
      </c>
      <c r="N324">
        <v>3.14130137252856E-7</v>
      </c>
      <c r="O324">
        <v>2.8498896838214101E-7</v>
      </c>
      <c r="P324">
        <v>8.5219209049346598E-8</v>
      </c>
      <c r="Q324">
        <v>8.46901854475998E-8</v>
      </c>
      <c r="R324">
        <v>7.6791790702095498E-9</v>
      </c>
      <c r="S324">
        <v>5.0063346646373E-8</v>
      </c>
      <c r="T324">
        <v>4.8308410854999699E-8</v>
      </c>
      <c r="U324">
        <v>6.8422560104584199E-8</v>
      </c>
      <c r="V324">
        <v>4.3306577930028199E-8</v>
      </c>
      <c r="W324">
        <v>4.3306577930028199E-8</v>
      </c>
      <c r="X324">
        <v>2.2252669312928599E-7</v>
      </c>
      <c r="Y324">
        <v>1.3670875016694101E-7</v>
      </c>
      <c r="Z324">
        <v>3.2467439870310301E-9</v>
      </c>
      <c r="AA324">
        <v>7.9111185341935201E-10</v>
      </c>
      <c r="AB324">
        <v>2.8162557888714701E-9</v>
      </c>
      <c r="AC324">
        <v>2.58748980213735E-9</v>
      </c>
      <c r="AD324">
        <v>9.6782116568652909E-10</v>
      </c>
      <c r="AE324">
        <v>1.0055442423793399E-7</v>
      </c>
      <c r="AF324">
        <v>2.1691521196091101E-8</v>
      </c>
      <c r="AG324">
        <v>6.38459379420936E-8</v>
      </c>
      <c r="AH324">
        <v>2.0661915227352299E-9</v>
      </c>
      <c r="AI324">
        <v>1.64878975275747E-10</v>
      </c>
      <c r="AJ324">
        <v>1.86208429236115E-11</v>
      </c>
      <c r="AK324">
        <v>4.8190587276427098E-10</v>
      </c>
      <c r="AL324">
        <v>1.11266377317078E-8</v>
      </c>
      <c r="AM324">
        <v>3.9992268395882502E-11</v>
      </c>
      <c r="AN324">
        <v>5.6555386891113598E-11</v>
      </c>
      <c r="AO324">
        <v>4.3267929847207298E-9</v>
      </c>
      <c r="AP324">
        <v>1.0164123165290699E-9</v>
      </c>
      <c r="AQ324">
        <v>3.7460172272141801E-8</v>
      </c>
      <c r="AR324">
        <v>1.8629675971232101E-9</v>
      </c>
      <c r="AS324">
        <v>6.5463258222952695E-10</v>
      </c>
      <c r="AT324">
        <v>5.5934500419109999E-11</v>
      </c>
      <c r="AU324">
        <v>5.9119190633542797E-11</v>
      </c>
      <c r="AV324">
        <v>3.45624016106035E-8</v>
      </c>
      <c r="AW324">
        <v>5.0465200454244799E-10</v>
      </c>
      <c r="AX324">
        <v>3.6355302001795402E-10</v>
      </c>
      <c r="AY324">
        <v>1.49198058207818E-9</v>
      </c>
      <c r="AZ324">
        <v>1.18547441289596E-8</v>
      </c>
      <c r="BA324">
        <v>2.5039953954567901E-9</v>
      </c>
      <c r="BB324">
        <v>7.9367208595468799E-9</v>
      </c>
      <c r="BC324">
        <v>2.2562702385857401E-8</v>
      </c>
      <c r="BD324">
        <v>2.2069204454611001E-9</v>
      </c>
      <c r="BE324">
        <v>7.6038906299529704E-10</v>
      </c>
      <c r="BF324">
        <v>9.6650334653571597E-9</v>
      </c>
      <c r="BG324">
        <v>9.6505564224361894E-11</v>
      </c>
      <c r="BH324">
        <v>9.1520847078796503E-11</v>
      </c>
      <c r="BI324">
        <v>0</v>
      </c>
    </row>
    <row r="325" spans="1:61" s="145" customFormat="1">
      <c r="A325"/>
      <c r="B325" t="s">
        <v>255</v>
      </c>
      <c r="C325" t="s">
        <v>256</v>
      </c>
      <c r="D325">
        <v>8.3989801120910703E-8</v>
      </c>
      <c r="E325">
        <v>6.8788969290694006E-8</v>
      </c>
      <c r="F325">
        <v>5.7852408160186403E-8</v>
      </c>
      <c r="G325">
        <v>9.86664280418914E-8</v>
      </c>
      <c r="H325">
        <v>8.6979499740231196E-8</v>
      </c>
      <c r="I325">
        <v>6.9495726830816397E-8</v>
      </c>
      <c r="J325">
        <v>2.3132933316578598E-8</v>
      </c>
      <c r="K325">
        <v>1.99366687989265E-8</v>
      </c>
      <c r="L325">
        <v>1.07144963329501E-8</v>
      </c>
      <c r="M325">
        <v>4.2856459811995E-8</v>
      </c>
      <c r="N325">
        <v>4.6022364831925701E-8</v>
      </c>
      <c r="O325">
        <v>4.1509973439629701E-8</v>
      </c>
      <c r="P325">
        <v>2.39006408941632E-9</v>
      </c>
      <c r="Q325">
        <v>1.8901324962101202E-9</v>
      </c>
      <c r="R325">
        <v>1.75743903966364E-10</v>
      </c>
      <c r="S325">
        <v>6.5915793840014E-9</v>
      </c>
      <c r="T325">
        <v>6.3072063637218496E-9</v>
      </c>
      <c r="U325">
        <v>1.6590258620861E-8</v>
      </c>
      <c r="V325">
        <v>5.0856230083536703E-9</v>
      </c>
      <c r="W325">
        <v>5.0856230083536703E-9</v>
      </c>
      <c r="X325">
        <v>3.47198149744167E-8</v>
      </c>
      <c r="Y325">
        <v>2.0917496685421199E-8</v>
      </c>
      <c r="Z325">
        <v>1.5830167103395701E-10</v>
      </c>
      <c r="AA325">
        <v>1.6536004926438101E-11</v>
      </c>
      <c r="AB325">
        <v>5.8866036954958005E-11</v>
      </c>
      <c r="AC325">
        <v>1.05846618685153E-10</v>
      </c>
      <c r="AD325">
        <v>4.4638365870078199E-11</v>
      </c>
      <c r="AE325">
        <v>4.2564371030972899E-9</v>
      </c>
      <c r="AF325">
        <v>2.05059501598514E-9</v>
      </c>
      <c r="AG325">
        <v>1.05716181509834E-8</v>
      </c>
      <c r="AH325">
        <v>1.7439248115983801E-10</v>
      </c>
      <c r="AI325">
        <v>3.4463388908175498E-12</v>
      </c>
      <c r="AJ325">
        <v>1.4458993914070599E-11</v>
      </c>
      <c r="AK325">
        <v>3.7419756506393901E-10</v>
      </c>
      <c r="AL325">
        <v>1.6062502988808999E-9</v>
      </c>
      <c r="AM325">
        <v>6.2470016594592599E-11</v>
      </c>
      <c r="AN325">
        <v>6.0598114521911701E-11</v>
      </c>
      <c r="AO325">
        <v>9.0439638594435406E-11</v>
      </c>
      <c r="AP325">
        <v>2.1245287882834799E-11</v>
      </c>
      <c r="AQ325">
        <v>2.0994375611746401E-9</v>
      </c>
      <c r="AR325">
        <v>6.9953112787234798E-10</v>
      </c>
      <c r="AS325">
        <v>5.3397043461630601E-10</v>
      </c>
      <c r="AT325">
        <v>8.1637600389312797E-12</v>
      </c>
      <c r="AU325">
        <v>1.1622106837080499E-11</v>
      </c>
      <c r="AV325">
        <v>4.0491799951248802E-9</v>
      </c>
      <c r="AW325">
        <v>1.3915110188286599E-11</v>
      </c>
      <c r="AX325">
        <v>7.5990702250945494E-12</v>
      </c>
      <c r="AY325">
        <v>1.15851566143795E-9</v>
      </c>
      <c r="AZ325">
        <v>9.5994146383395007E-9</v>
      </c>
      <c r="BA325">
        <v>6.9059011734090995E-11</v>
      </c>
      <c r="BB325">
        <v>1.6589519505488099E-10</v>
      </c>
      <c r="BC325">
        <v>1.7483159453573699E-8</v>
      </c>
      <c r="BD325">
        <v>4.6129567141067002E-11</v>
      </c>
      <c r="BE325">
        <v>1.5893829977838701E-11</v>
      </c>
      <c r="BF325">
        <v>1.1499699912801901E-9</v>
      </c>
      <c r="BG325">
        <v>1.0645938763743299E-10</v>
      </c>
      <c r="BH325">
        <v>1.0087373309924899E-10</v>
      </c>
      <c r="BI325">
        <v>0</v>
      </c>
    </row>
    <row r="326" spans="1:61" s="145" customFormat="1">
      <c r="A326"/>
      <c r="B326" t="s">
        <v>257</v>
      </c>
      <c r="C326" t="s">
        <v>256</v>
      </c>
      <c r="D326">
        <v>2.6079584475694299E-9</v>
      </c>
      <c r="E326">
        <v>2.31850893037763E-9</v>
      </c>
      <c r="F326">
        <v>1.9560337618005299E-9</v>
      </c>
      <c r="G326">
        <v>4.8480030415084202E-9</v>
      </c>
      <c r="H326">
        <v>5.85214898942153E-9</v>
      </c>
      <c r="I326">
        <v>3.5368027812850801E-9</v>
      </c>
      <c r="J326">
        <v>1.35814125348453E-9</v>
      </c>
      <c r="K326">
        <v>1.2245122059390301E-9</v>
      </c>
      <c r="L326">
        <v>9.2329445178712102E-10</v>
      </c>
      <c r="M326">
        <v>3.3375346326247201E-9</v>
      </c>
      <c r="N326">
        <v>2.4598866569979898E-9</v>
      </c>
      <c r="O326">
        <v>2.2229411231820701E-9</v>
      </c>
      <c r="P326">
        <v>1.2160366603326099E-10</v>
      </c>
      <c r="Q326">
        <v>6.8796888171514605E-11</v>
      </c>
      <c r="R326">
        <v>7.5394820594663992E-12</v>
      </c>
      <c r="S326">
        <v>3.8097658258927299E-10</v>
      </c>
      <c r="T326">
        <v>4.0575980793308398E-10</v>
      </c>
      <c r="U326">
        <v>2.34194367107813E-10</v>
      </c>
      <c r="V326">
        <v>1.31180672037598E-10</v>
      </c>
      <c r="W326">
        <v>1.31180672037598E-10</v>
      </c>
      <c r="X326">
        <v>1.4870269042381099E-9</v>
      </c>
      <c r="Y326">
        <v>8.7136609046846104E-10</v>
      </c>
      <c r="Z326">
        <v>1.5563790230301499E-11</v>
      </c>
      <c r="AA326">
        <v>8.8192808198002603E-13</v>
      </c>
      <c r="AB326">
        <v>3.1395498064013902E-12</v>
      </c>
      <c r="AC326">
        <v>4.2449597904659203E-12</v>
      </c>
      <c r="AD326">
        <v>7.1506841690860504E-12</v>
      </c>
      <c r="AE326">
        <v>1.8377562418721201E-10</v>
      </c>
      <c r="AF326">
        <v>6.0987508675984598E-10</v>
      </c>
      <c r="AG326">
        <v>4.8337710122097798E-10</v>
      </c>
      <c r="AH326">
        <v>7.2542090757696301E-12</v>
      </c>
      <c r="AI326">
        <v>1.8380637048386301E-13</v>
      </c>
      <c r="AJ326">
        <v>8.0524583652466898E-13</v>
      </c>
      <c r="AK326">
        <v>2.0839695562232699E-11</v>
      </c>
      <c r="AL326">
        <v>6.3612462838434495E-11</v>
      </c>
      <c r="AM326">
        <v>1.74484205980393E-12</v>
      </c>
      <c r="AN326">
        <v>1.6866757843659199E-12</v>
      </c>
      <c r="AO326">
        <v>4.8234901571075803E-12</v>
      </c>
      <c r="AP326">
        <v>1.13309206649214E-12</v>
      </c>
      <c r="AQ326">
        <v>9.1382046313627498E-11</v>
      </c>
      <c r="AR326">
        <v>6.6741384050878902E-11</v>
      </c>
      <c r="AS326">
        <v>6.8012445807122399E-12</v>
      </c>
      <c r="AT326">
        <v>3.2140188973953699E-13</v>
      </c>
      <c r="AU326">
        <v>4.1366199450873002E-13</v>
      </c>
      <c r="AV326">
        <v>1.33597416654859E-10</v>
      </c>
      <c r="AW326">
        <v>6.8962398090817803E-13</v>
      </c>
      <c r="AX326">
        <v>4.0528733864454298E-13</v>
      </c>
      <c r="AY326">
        <v>6.4519697460672406E-11</v>
      </c>
      <c r="AZ326">
        <v>9.5084392583299099E-11</v>
      </c>
      <c r="BA326">
        <v>3.2308259103765102E-12</v>
      </c>
      <c r="BB326">
        <v>8.8478221816766297E-12</v>
      </c>
      <c r="BC326">
        <v>1.7408172619936801E-10</v>
      </c>
      <c r="BD326">
        <v>2.4602653937436301E-12</v>
      </c>
      <c r="BE326">
        <v>8.4767844772837503E-13</v>
      </c>
      <c r="BF326">
        <v>2.5979668670942699E-11</v>
      </c>
      <c r="BG326">
        <v>2.8522209019370101E-12</v>
      </c>
      <c r="BH326">
        <v>2.7025054673001402E-12</v>
      </c>
      <c r="BI326">
        <v>0</v>
      </c>
    </row>
    <row r="327" spans="1:61" s="145" customFormat="1">
      <c r="A327"/>
      <c r="B327" t="s">
        <v>258</v>
      </c>
      <c r="C327" t="s">
        <v>259</v>
      </c>
      <c r="D327">
        <v>4.7517225329934201E-2</v>
      </c>
      <c r="E327">
        <v>4.4079376375860298E-2</v>
      </c>
      <c r="F327">
        <v>3.8605358642429699E-2</v>
      </c>
      <c r="G327">
        <v>4.4829663031359303E-2</v>
      </c>
      <c r="H327">
        <v>3.88988523372139E-2</v>
      </c>
      <c r="I327">
        <v>3.3208753141374898E-2</v>
      </c>
      <c r="J327">
        <v>1.0708614409425599E-2</v>
      </c>
      <c r="K327">
        <v>9.0013099255546597E-3</v>
      </c>
      <c r="L327">
        <v>4.5729855634317404E-3</v>
      </c>
      <c r="M327">
        <v>1.8789044480416899E-2</v>
      </c>
      <c r="N327">
        <v>2.0652186755759298E-2</v>
      </c>
      <c r="O327">
        <v>1.8986527823654901E-2</v>
      </c>
      <c r="P327">
        <v>1.2897450977435701E-3</v>
      </c>
      <c r="Q327">
        <v>1.22012399623847E-3</v>
      </c>
      <c r="R327">
        <v>1.74430625225376E-4</v>
      </c>
      <c r="S327">
        <v>2.1480101436572698E-3</v>
      </c>
      <c r="T327">
        <v>2.0282947758953999E-3</v>
      </c>
      <c r="U327">
        <v>5.2107119536691296E-3</v>
      </c>
      <c r="V327">
        <v>3.5497886736743701E-3</v>
      </c>
      <c r="W327">
        <v>3.5497886736743701E-3</v>
      </c>
      <c r="X327">
        <v>1.68096901377272E-2</v>
      </c>
      <c r="Y327">
        <v>1.1763006487659501E-2</v>
      </c>
      <c r="Z327">
        <v>1.1641187598767E-4</v>
      </c>
      <c r="AA327">
        <v>2.95208509322612E-5</v>
      </c>
      <c r="AB327">
        <v>1.05090407849473E-4</v>
      </c>
      <c r="AC327">
        <v>9.8689069821177204E-5</v>
      </c>
      <c r="AD327">
        <v>3.7193540006384099E-5</v>
      </c>
      <c r="AE327">
        <v>2.0600908339205099E-2</v>
      </c>
      <c r="AF327">
        <v>7.2118340249489703E-4</v>
      </c>
      <c r="AG327">
        <v>4.7888517641520604E-3</v>
      </c>
      <c r="AH327">
        <v>5.9970184314795797E-5</v>
      </c>
      <c r="AI327">
        <v>6.1525656959146202E-6</v>
      </c>
      <c r="AJ327">
        <v>1.9868067826681798E-6</v>
      </c>
      <c r="AK327">
        <v>5.14183949965886E-5</v>
      </c>
      <c r="AL327">
        <v>2.48426451247275E-4</v>
      </c>
      <c r="AM327">
        <v>6.0319989519032396E-6</v>
      </c>
      <c r="AN327">
        <v>7.8350903865169495E-6</v>
      </c>
      <c r="AO327">
        <v>1.6145708115055499E-4</v>
      </c>
      <c r="AP327">
        <v>3.7928083560219298E-5</v>
      </c>
      <c r="AQ327">
        <v>1.2268610747427299E-3</v>
      </c>
      <c r="AR327">
        <v>4.0322172725059101E-4</v>
      </c>
      <c r="AS327">
        <v>5.8920532247055801E-5</v>
      </c>
      <c r="AT327">
        <v>1.2574232244649E-6</v>
      </c>
      <c r="AU327">
        <v>1.6043092116248099E-6</v>
      </c>
      <c r="AV327">
        <v>1.5241673972968899E-3</v>
      </c>
      <c r="AW327">
        <v>1.8391826000287602E-5</v>
      </c>
      <c r="AX327">
        <v>1.35662162860229E-5</v>
      </c>
      <c r="AY327">
        <v>1.59191350909439E-4</v>
      </c>
      <c r="AZ327">
        <v>1.6121434316967299E-3</v>
      </c>
      <c r="BA327">
        <v>9.4133153715426497E-5</v>
      </c>
      <c r="BB327">
        <v>2.9616387666669698E-4</v>
      </c>
      <c r="BC327">
        <v>2.9699749723578598E-3</v>
      </c>
      <c r="BD327">
        <v>8.2352665060223202E-5</v>
      </c>
      <c r="BE327">
        <v>2.8374410119357799E-5</v>
      </c>
      <c r="BF327">
        <v>9.2655055388326504E-4</v>
      </c>
      <c r="BG327">
        <v>7.94219103278221E-6</v>
      </c>
      <c r="BH327">
        <v>7.5337027981357698E-6</v>
      </c>
      <c r="BI327">
        <v>0</v>
      </c>
    </row>
    <row r="328" spans="1:61" s="145" customFormat="1">
      <c r="A328" t="s">
        <v>289</v>
      </c>
      <c r="B328" t="s">
        <v>260</v>
      </c>
      <c r="C328" t="s">
        <v>261</v>
      </c>
      <c r="D328">
        <v>5.1725379340946905E-4</v>
      </c>
      <c r="E328">
        <v>4.0402953706862002E-4</v>
      </c>
      <c r="F328">
        <v>3.1140517671311702E-4</v>
      </c>
      <c r="G328">
        <v>1.6810364423885001E-3</v>
      </c>
      <c r="H328">
        <v>1.44759767797846E-3</v>
      </c>
      <c r="I328">
        <v>9.6697892735439299E-4</v>
      </c>
      <c r="J328">
        <v>3.1220802894526103E-4</v>
      </c>
      <c r="K328">
        <v>2.1379611392144699E-4</v>
      </c>
      <c r="L328">
        <v>1.3018667994347101E-4</v>
      </c>
      <c r="M328">
        <v>7.1204041764769295E-4</v>
      </c>
      <c r="N328">
        <v>7.6173958905316399E-4</v>
      </c>
      <c r="O328">
        <v>6.4365117817014202E-4</v>
      </c>
      <c r="P328">
        <v>1.1422896507720599E-5</v>
      </c>
      <c r="Q328">
        <v>9.8745914357263899E-6</v>
      </c>
      <c r="R328">
        <v>8.5966453777936804E-7</v>
      </c>
      <c r="S328">
        <v>2.75185075095531E-5</v>
      </c>
      <c r="T328">
        <v>2.65683868174791E-5</v>
      </c>
      <c r="U328">
        <v>3.2730519567840798E-5</v>
      </c>
      <c r="V328">
        <v>1.94664825679272E-5</v>
      </c>
      <c r="W328">
        <v>1.94664825679272E-5</v>
      </c>
      <c r="X328">
        <v>6.4697606203799004E-4</v>
      </c>
      <c r="Y328">
        <v>2.9172935860552701E-4</v>
      </c>
      <c r="Z328">
        <v>1.0930078879818199E-6</v>
      </c>
      <c r="AA328">
        <v>8.8013775471070797E-8</v>
      </c>
      <c r="AB328">
        <v>3.1331764730801902E-7</v>
      </c>
      <c r="AC328">
        <v>5.9633149084141204E-7</v>
      </c>
      <c r="AD328">
        <v>4.69399855184746E-7</v>
      </c>
      <c r="AE328">
        <v>6.09384000307789E-5</v>
      </c>
      <c r="AF328">
        <v>5.6032679231421198E-5</v>
      </c>
      <c r="AG328">
        <v>2.39772271481318E-4</v>
      </c>
      <c r="AH328">
        <v>5.7784492991500801E-7</v>
      </c>
      <c r="AI328">
        <v>1.8343324078760401E-8</v>
      </c>
      <c r="AJ328">
        <v>1.1115303304546E-7</v>
      </c>
      <c r="AK328">
        <v>2.8766312899963801E-6</v>
      </c>
      <c r="AL328">
        <v>5.15607418169692E-6</v>
      </c>
      <c r="AM328">
        <v>4.42904924564405E-7</v>
      </c>
      <c r="AN328">
        <v>7.4619653706429603E-7</v>
      </c>
      <c r="AO328">
        <v>4.8136983995504704E-7</v>
      </c>
      <c r="AP328">
        <v>1.13079187255712E-7</v>
      </c>
      <c r="AQ328">
        <v>7.6774960242044506E-6</v>
      </c>
      <c r="AR328">
        <v>8.6590298681188404E-6</v>
      </c>
      <c r="AS328">
        <v>2.8473216842357798E-6</v>
      </c>
      <c r="AT328">
        <v>2.6502813736003901E-8</v>
      </c>
      <c r="AU328">
        <v>4.9752381343527202E-8</v>
      </c>
      <c r="AV328">
        <v>2.72998712610244E-5</v>
      </c>
      <c r="AW328">
        <v>6.5073335874223195E-8</v>
      </c>
      <c r="AX328">
        <v>4.0446459925216902E-8</v>
      </c>
      <c r="AY328">
        <v>8.9060504738287899E-6</v>
      </c>
      <c r="AZ328">
        <v>1.2481521034672601E-5</v>
      </c>
      <c r="BA328">
        <v>3.7813237377496499E-7</v>
      </c>
      <c r="BB328">
        <v>8.8298609695896202E-7</v>
      </c>
      <c r="BC328">
        <v>2.2816639306061499E-5</v>
      </c>
      <c r="BD328">
        <v>2.4552710179955598E-7</v>
      </c>
      <c r="BE328">
        <v>8.4595764773164901E-8</v>
      </c>
      <c r="BF328">
        <v>4.5520829603043398E-6</v>
      </c>
      <c r="BG328">
        <v>6.3261258061062096E-7</v>
      </c>
      <c r="BH328">
        <v>5.9982387567291003E-7</v>
      </c>
      <c r="BI328">
        <v>0</v>
      </c>
    </row>
    <row r="329" spans="1:61" s="145" customFormat="1">
      <c r="A329" t="s">
        <v>290</v>
      </c>
      <c r="B329" t="s">
        <v>262</v>
      </c>
      <c r="C329" t="s">
        <v>263</v>
      </c>
      <c r="D329">
        <v>1.9476593616214399E-2</v>
      </c>
      <c r="E329">
        <v>1.8613426269257601E-2</v>
      </c>
      <c r="F329">
        <v>1.69334731197066E-2</v>
      </c>
      <c r="G329">
        <v>1.0777182810045799E-2</v>
      </c>
      <c r="H329">
        <v>9.8703109701301708E-3</v>
      </c>
      <c r="I329">
        <v>9.4787870055845404E-3</v>
      </c>
      <c r="J329">
        <v>3.3264707386334801E-3</v>
      </c>
      <c r="K329">
        <v>2.9852845475021798E-3</v>
      </c>
      <c r="L329">
        <v>1.71360265116577E-3</v>
      </c>
      <c r="M329">
        <v>4.5425106397079902E-3</v>
      </c>
      <c r="N329">
        <v>4.79773769514569E-3</v>
      </c>
      <c r="O329">
        <v>4.6867606322737098E-3</v>
      </c>
      <c r="P329">
        <v>5.1861554376369699E-4</v>
      </c>
      <c r="Q329">
        <v>4.8363747067162502E-4</v>
      </c>
      <c r="R329">
        <v>7.5366217811261699E-5</v>
      </c>
      <c r="S329">
        <v>1.1585753734634299E-3</v>
      </c>
      <c r="T329">
        <v>1.11700540159989E-3</v>
      </c>
      <c r="U329">
        <v>2.3452458878335E-3</v>
      </c>
      <c r="V329">
        <v>1.85824284128962E-3</v>
      </c>
      <c r="W329">
        <v>1.85824284128962E-3</v>
      </c>
      <c r="X329">
        <v>3.8237571965389198E-3</v>
      </c>
      <c r="Y329">
        <v>3.4952310073191602E-3</v>
      </c>
      <c r="Z329">
        <v>4.9340671101800601E-5</v>
      </c>
      <c r="AA329">
        <v>1.3077460992252399E-5</v>
      </c>
      <c r="AB329">
        <v>4.6554068257209301E-5</v>
      </c>
      <c r="AC329">
        <v>4.41072737074122E-5</v>
      </c>
      <c r="AD329">
        <v>1.5742288476926201E-5</v>
      </c>
      <c r="AE329">
        <v>1.0011486244180599E-2</v>
      </c>
      <c r="AF329">
        <v>1.6567777635289899E-4</v>
      </c>
      <c r="AG329">
        <v>8.1732255803322899E-4</v>
      </c>
      <c r="AH329">
        <v>2.3909102327741001E-5</v>
      </c>
      <c r="AI329">
        <v>2.7255290870584399E-6</v>
      </c>
      <c r="AJ329">
        <v>4.1234428369271903E-7</v>
      </c>
      <c r="AK329">
        <v>1.06714359133726E-5</v>
      </c>
      <c r="AL329">
        <v>8.1420161377960694E-5</v>
      </c>
      <c r="AM329">
        <v>6.1297172254884401E-7</v>
      </c>
      <c r="AN329">
        <v>1.1558844092006099E-6</v>
      </c>
      <c r="AO329">
        <v>7.1523977595167103E-5</v>
      </c>
      <c r="AP329">
        <v>1.6801786452829201E-5</v>
      </c>
      <c r="AQ329">
        <v>5.1676799666997301E-4</v>
      </c>
      <c r="AR329">
        <v>5.3078938230106802E-5</v>
      </c>
      <c r="AS329">
        <v>1.4426467084648999E-5</v>
      </c>
      <c r="AT329">
        <v>4.09798833013113E-7</v>
      </c>
      <c r="AU329">
        <v>4.4996626019588302E-7</v>
      </c>
      <c r="AV329">
        <v>4.6659317688963598E-4</v>
      </c>
      <c r="AW329">
        <v>8.0792240618483497E-6</v>
      </c>
      <c r="AX329">
        <v>6.0097069932033697E-6</v>
      </c>
      <c r="AY329">
        <v>3.3038765587801601E-5</v>
      </c>
      <c r="AZ329">
        <v>4.6780763924134003E-4</v>
      </c>
      <c r="BA329">
        <v>4.1826619070074801E-5</v>
      </c>
      <c r="BB329">
        <v>1.3119782872486301E-4</v>
      </c>
      <c r="BC329">
        <v>8.6749778752121399E-4</v>
      </c>
      <c r="BD329">
        <v>3.6481460761558599E-5</v>
      </c>
      <c r="BE329">
        <v>1.2569598429446601E-5</v>
      </c>
      <c r="BF329">
        <v>4.9507200128178202E-4</v>
      </c>
      <c r="BG329">
        <v>4.3085829816041197E-6</v>
      </c>
      <c r="BH329">
        <v>4.0836917750835698E-6</v>
      </c>
      <c r="BI329">
        <v>0</v>
      </c>
    </row>
    <row r="330" spans="1:61" s="145" customFormat="1">
      <c r="A330" t="s">
        <v>291</v>
      </c>
      <c r="B330" t="s">
        <v>264</v>
      </c>
      <c r="C330" t="s">
        <v>265</v>
      </c>
      <c r="D330">
        <v>0.189145864456712</v>
      </c>
      <c r="E330">
        <v>0.17767067509325801</v>
      </c>
      <c r="F330">
        <v>0.159483533106864</v>
      </c>
      <c r="G330">
        <v>0.10482271511986201</v>
      </c>
      <c r="H330">
        <v>9.5691063592306502E-2</v>
      </c>
      <c r="I330">
        <v>8.4186344726443596E-2</v>
      </c>
      <c r="J330">
        <v>3.3681892790216002E-2</v>
      </c>
      <c r="K330">
        <v>3.0213965374558199E-2</v>
      </c>
      <c r="L330">
        <v>1.64959519616205E-2</v>
      </c>
      <c r="M330">
        <v>4.7753341278187603E-2</v>
      </c>
      <c r="N330">
        <v>5.0142645590773298E-2</v>
      </c>
      <c r="O330">
        <v>4.7296793785506497E-2</v>
      </c>
      <c r="P330">
        <v>5.6058473416411604E-3</v>
      </c>
      <c r="Q330">
        <v>5.2921171971808496E-3</v>
      </c>
      <c r="R330">
        <v>8.2298864657869095E-4</v>
      </c>
      <c r="S330">
        <v>8.5179543052057993E-3</v>
      </c>
      <c r="T330">
        <v>8.0226621325945203E-3</v>
      </c>
      <c r="U330">
        <v>2.2746601016217002E-2</v>
      </c>
      <c r="V330">
        <v>1.5053069559234401E-2</v>
      </c>
      <c r="W330">
        <v>1.5053069559234401E-2</v>
      </c>
      <c r="X330">
        <v>3.5543493667161197E-2</v>
      </c>
      <c r="Y330">
        <v>2.6914655360848801E-2</v>
      </c>
      <c r="Z330">
        <v>5.33272604559702E-4</v>
      </c>
      <c r="AA330">
        <v>1.4327649582885501E-4</v>
      </c>
      <c r="AB330">
        <v>5.1004577803151995E-4</v>
      </c>
      <c r="AC330">
        <v>4.7767148944819501E-4</v>
      </c>
      <c r="AD330">
        <v>1.71300367499189E-4</v>
      </c>
      <c r="AE330">
        <v>8.8415852836484302E-2</v>
      </c>
      <c r="AF330">
        <v>1.92404066533744E-3</v>
      </c>
      <c r="AG330">
        <v>8.6663878224159403E-3</v>
      </c>
      <c r="AH330">
        <v>2.4787941243719101E-4</v>
      </c>
      <c r="AI330">
        <v>2.9860861913845501E-5</v>
      </c>
      <c r="AJ330">
        <v>4.5594741104234102E-6</v>
      </c>
      <c r="AK330">
        <v>1.17998812381559E-4</v>
      </c>
      <c r="AL330">
        <v>7.5247360299362403E-4</v>
      </c>
      <c r="AM330">
        <v>7.8351408287092106E-6</v>
      </c>
      <c r="AN330">
        <v>1.22588311731171E-5</v>
      </c>
      <c r="AO330">
        <v>7.8361578624843104E-4</v>
      </c>
      <c r="AP330">
        <v>1.8408015807137699E-4</v>
      </c>
      <c r="AQ330">
        <v>5.5211360904582696E-3</v>
      </c>
      <c r="AR330">
        <v>2.68643148337699E-4</v>
      </c>
      <c r="AS330">
        <v>1.09672551968296E-4</v>
      </c>
      <c r="AT330">
        <v>3.7945504291688401E-6</v>
      </c>
      <c r="AU330">
        <v>4.3114203804451198E-6</v>
      </c>
      <c r="AV330">
        <v>5.1172133421234804E-3</v>
      </c>
      <c r="AW330">
        <v>8.8154875125435602E-5</v>
      </c>
      <c r="AX330">
        <v>6.5842273164069094E-5</v>
      </c>
      <c r="AY330">
        <v>3.6532432313330499E-4</v>
      </c>
      <c r="AZ330">
        <v>6.8291222482725804E-3</v>
      </c>
      <c r="BA330">
        <v>4.5645368457143302E-4</v>
      </c>
      <c r="BB330">
        <v>1.4374017380888401E-3</v>
      </c>
      <c r="BC330">
        <v>1.26037235988325E-2</v>
      </c>
      <c r="BD330">
        <v>3.99690418784701E-4</v>
      </c>
      <c r="BE330">
        <v>1.3771236006851099E-4</v>
      </c>
      <c r="BF330">
        <v>3.9660752846510001E-3</v>
      </c>
      <c r="BG330">
        <v>3.5972060581285201E-5</v>
      </c>
      <c r="BH330">
        <v>3.40989403676155E-5</v>
      </c>
      <c r="BI330">
        <v>0</v>
      </c>
    </row>
    <row r="331" spans="1:61" s="145" customFormat="1">
      <c r="A331"/>
      <c r="B331" t="s">
        <v>266</v>
      </c>
      <c r="C331" t="s">
        <v>267</v>
      </c>
      <c r="D331">
        <v>64.532242080323499</v>
      </c>
      <c r="E331">
        <v>60.654889229727502</v>
      </c>
      <c r="F331">
        <v>44.924765495511103</v>
      </c>
      <c r="G331">
        <v>152.97246721748999</v>
      </c>
      <c r="H331">
        <v>131.92608444027101</v>
      </c>
      <c r="I331">
        <v>93.469325782497407</v>
      </c>
      <c r="J331">
        <v>32.679008973015499</v>
      </c>
      <c r="K331">
        <v>27.6362448826319</v>
      </c>
      <c r="L331">
        <v>13.6047136988111</v>
      </c>
      <c r="M331">
        <v>67.691689465935198</v>
      </c>
      <c r="N331">
        <v>73.887816433856898</v>
      </c>
      <c r="O331">
        <v>64.099172344704002</v>
      </c>
      <c r="P331">
        <v>2.5962475024720999</v>
      </c>
      <c r="Q331">
        <v>1.87831305774109</v>
      </c>
      <c r="R331">
        <v>0.179720388841318</v>
      </c>
      <c r="S331">
        <v>8.3073587833720897</v>
      </c>
      <c r="T331">
        <v>7.5551283118735997</v>
      </c>
      <c r="U331">
        <v>3.5786787699353102</v>
      </c>
      <c r="V331">
        <v>5.4620244408516898</v>
      </c>
      <c r="W331">
        <v>5.4620244408516898</v>
      </c>
      <c r="X331">
        <v>52.228053689801698</v>
      </c>
      <c r="Y331">
        <v>21.069463548111901</v>
      </c>
      <c r="Z331">
        <v>0.312386133011885</v>
      </c>
      <c r="AA331">
        <v>2.2802038286057799E-2</v>
      </c>
      <c r="AB331">
        <v>8.1172304578199794E-2</v>
      </c>
      <c r="AC331">
        <v>0.12659869947930899</v>
      </c>
      <c r="AD331">
        <v>5.0824159026584999E-2</v>
      </c>
      <c r="AE331">
        <v>9.0501601028003105</v>
      </c>
      <c r="AF331">
        <v>2.9534205961060298</v>
      </c>
      <c r="AG331">
        <v>17.803676252287801</v>
      </c>
      <c r="AH331">
        <v>0.53399788812628501</v>
      </c>
      <c r="AI331">
        <v>4.75226946803278E-3</v>
      </c>
      <c r="AJ331">
        <v>1.01416775826071E-2</v>
      </c>
      <c r="AK331">
        <v>0.26246577594738901</v>
      </c>
      <c r="AL331">
        <v>5.1060403303831601</v>
      </c>
      <c r="AM331">
        <v>4.2047290391829098E-2</v>
      </c>
      <c r="AN331">
        <v>5.1114819333505201E-2</v>
      </c>
      <c r="AO331">
        <v>0.12471017703378</v>
      </c>
      <c r="AP331">
        <v>2.92958226523139E-2</v>
      </c>
      <c r="AQ331">
        <v>5.8270470007766102</v>
      </c>
      <c r="AR331">
        <v>0.80087502153353596</v>
      </c>
      <c r="AS331">
        <v>1.33078013233596</v>
      </c>
      <c r="AT331">
        <v>2.56940288358718E-2</v>
      </c>
      <c r="AU331">
        <v>2.8315061913496E-2</v>
      </c>
      <c r="AV331">
        <v>3.8109277501860999</v>
      </c>
      <c r="AW331">
        <v>2.6719895993097501E-2</v>
      </c>
      <c r="AX331">
        <v>1.0478606591004001E-2</v>
      </c>
      <c r="AY331">
        <v>0.81259404233311106</v>
      </c>
      <c r="AZ331">
        <v>0.63413861465699795</v>
      </c>
      <c r="BA331">
        <v>8.8966536769353802E-2</v>
      </c>
      <c r="BB331">
        <v>0.228758312902199</v>
      </c>
      <c r="BC331">
        <v>1.18237457216016</v>
      </c>
      <c r="BD331">
        <v>6.3609569587643897E-2</v>
      </c>
      <c r="BE331">
        <v>2.1916522236114001E-2</v>
      </c>
      <c r="BF331">
        <v>0.71159805356089501</v>
      </c>
      <c r="BG331">
        <v>0.10768930977126299</v>
      </c>
      <c r="BH331">
        <v>0.102078736951507</v>
      </c>
      <c r="BI331">
        <v>0</v>
      </c>
    </row>
    <row r="332" spans="1:61" s="145" customFormat="1">
      <c r="A332" t="s">
        <v>292</v>
      </c>
      <c r="B332" t="s">
        <v>73</v>
      </c>
      <c r="C332" t="s">
        <v>89</v>
      </c>
      <c r="D332">
        <v>229.93172016220601</v>
      </c>
      <c r="E332">
        <v>210.35745263640999</v>
      </c>
      <c r="F332">
        <v>186.191533877171</v>
      </c>
      <c r="G332">
        <v>178.65031829738899</v>
      </c>
      <c r="H332">
        <v>266.98796781402802</v>
      </c>
      <c r="I332">
        <v>157.605909193061</v>
      </c>
      <c r="J332">
        <v>151.35895935325701</v>
      </c>
      <c r="K332">
        <v>150.47689855628499</v>
      </c>
      <c r="L332">
        <v>128.098140847466</v>
      </c>
      <c r="M332">
        <v>209.88692268665301</v>
      </c>
      <c r="N332">
        <v>149.21310581947401</v>
      </c>
      <c r="O332">
        <v>145.25170736921501</v>
      </c>
      <c r="P332">
        <v>1.92219448397061</v>
      </c>
      <c r="Q332">
        <v>1.89631523713008</v>
      </c>
      <c r="R332">
        <v>0.109154364215231</v>
      </c>
      <c r="S332">
        <v>6.8583897501522797</v>
      </c>
      <c r="T332">
        <v>6.5553414985542897</v>
      </c>
      <c r="U332">
        <v>24.273435400789701</v>
      </c>
      <c r="V332">
        <v>5.60710794894419</v>
      </c>
      <c r="W332">
        <v>5.60710794894419</v>
      </c>
      <c r="X332">
        <v>17.702526338732099</v>
      </c>
      <c r="Y332">
        <v>5.69721069044712</v>
      </c>
      <c r="Z332">
        <v>5.8715054695803397E-2</v>
      </c>
      <c r="AA332">
        <v>4.9626971731003998E-3</v>
      </c>
      <c r="AB332">
        <v>1.7666559515891401E-2</v>
      </c>
      <c r="AC332">
        <v>1.86322543934806E-2</v>
      </c>
      <c r="AD332">
        <v>8.4602648013662393E-3</v>
      </c>
      <c r="AE332">
        <v>1.2266648716919499</v>
      </c>
      <c r="AF332">
        <v>32.438479451072197</v>
      </c>
      <c r="AG332">
        <v>4.7746466116023001</v>
      </c>
      <c r="AH332">
        <v>0.10319443137632001</v>
      </c>
      <c r="AI332">
        <v>1.0342967571121901E-3</v>
      </c>
      <c r="AJ332">
        <v>1.0183806035564699E-3</v>
      </c>
      <c r="AK332">
        <v>2.6355605682103399E-2</v>
      </c>
      <c r="AL332">
        <v>0.975138129309851</v>
      </c>
      <c r="AM332">
        <v>3.2601227401358899E-3</v>
      </c>
      <c r="AN332">
        <v>6.8872305378602098E-3</v>
      </c>
      <c r="AO332">
        <v>2.7142259619869501E-2</v>
      </c>
      <c r="AP332">
        <v>6.3760219343717197E-3</v>
      </c>
      <c r="AQ332">
        <v>1.1375582712936001</v>
      </c>
      <c r="AR332">
        <v>0.67316606304168702</v>
      </c>
      <c r="AS332">
        <v>1.82465851889889E-2</v>
      </c>
      <c r="AT332">
        <v>4.9017004198020899E-3</v>
      </c>
      <c r="AU332">
        <v>5.1677560345118299E-3</v>
      </c>
      <c r="AV332">
        <v>4.7323339522636703</v>
      </c>
      <c r="AW332">
        <v>5.4811302576931696E-3</v>
      </c>
      <c r="AX332">
        <v>2.2805922284150799E-3</v>
      </c>
      <c r="AY332">
        <v>8.1596955191792206E-2</v>
      </c>
      <c r="AZ332">
        <v>15.1934209805147</v>
      </c>
      <c r="BA332">
        <v>1.6482987571418199E-2</v>
      </c>
      <c r="BB332">
        <v>4.97875768175121E-2</v>
      </c>
      <c r="BC332">
        <v>27.644596443342799</v>
      </c>
      <c r="BD332">
        <v>1.38441584569985E-2</v>
      </c>
      <c r="BE332">
        <v>4.7699710692906596E-3</v>
      </c>
      <c r="BF332">
        <v>1.3843105623134599</v>
      </c>
      <c r="BG332">
        <v>5.4480942409348898E-3</v>
      </c>
      <c r="BH332">
        <v>5.1641231839476701E-3</v>
      </c>
      <c r="BI332">
        <v>0</v>
      </c>
    </row>
    <row r="333" spans="1:61" s="145" customFormat="1">
      <c r="A333"/>
      <c r="B333" t="s">
        <v>268</v>
      </c>
      <c r="C333" t="s">
        <v>269</v>
      </c>
      <c r="D333">
        <v>1.88056548035092</v>
      </c>
      <c r="E333">
        <v>1.78174319046818</v>
      </c>
      <c r="F333">
        <v>1.58271653776736</v>
      </c>
      <c r="G333">
        <v>5.0808777075565699</v>
      </c>
      <c r="H333">
        <v>4.4503845205769199</v>
      </c>
      <c r="I333">
        <v>4.6067557738580396</v>
      </c>
      <c r="J333">
        <v>0.69769048540365097</v>
      </c>
      <c r="K333">
        <v>0.571433749957447</v>
      </c>
      <c r="L333">
        <v>0.37963116956368098</v>
      </c>
      <c r="M333">
        <v>1.9336577299081801</v>
      </c>
      <c r="N333">
        <v>2.1172577131238901</v>
      </c>
      <c r="O333">
        <v>2.1334452604515501</v>
      </c>
      <c r="P333">
        <v>1.09980214508271E-2</v>
      </c>
      <c r="Q333">
        <v>7.8718887141970596E-3</v>
      </c>
      <c r="R333">
        <v>6.4781652619802597E-4</v>
      </c>
      <c r="S333">
        <v>3.6226565273154897E-2</v>
      </c>
      <c r="T333">
        <v>3.4426750163849398E-2</v>
      </c>
      <c r="U333">
        <v>6.4629514418801701E-2</v>
      </c>
      <c r="V333">
        <v>9.5190092684549102E-2</v>
      </c>
      <c r="W333">
        <v>9.5190092684549102E-2</v>
      </c>
      <c r="X333">
        <v>2.22281727013047</v>
      </c>
      <c r="Y333">
        <v>2.2683135208876801</v>
      </c>
      <c r="Z333">
        <v>7.9265142526839299E-4</v>
      </c>
      <c r="AA333">
        <v>6.0982387392660803E-5</v>
      </c>
      <c r="AB333">
        <v>2.1708940495769201E-4</v>
      </c>
      <c r="AC333">
        <v>2.97875876831686E-4</v>
      </c>
      <c r="AD333">
        <v>3.6849540466198203E-4</v>
      </c>
      <c r="AE333">
        <v>0.110686048808097</v>
      </c>
      <c r="AF333">
        <v>8.7112703600013594E-2</v>
      </c>
      <c r="AG333">
        <v>0.53400590290301198</v>
      </c>
      <c r="AH333">
        <v>3.05071026686891E-4</v>
      </c>
      <c r="AI333">
        <v>1.2709597890250301E-5</v>
      </c>
      <c r="AJ333">
        <v>6.5463715502329404E-3</v>
      </c>
      <c r="AK333">
        <v>0.169419553577457</v>
      </c>
      <c r="AL333">
        <v>2.9858654960864001E-3</v>
      </c>
      <c r="AM333">
        <v>6.7325923154361604E-4</v>
      </c>
      <c r="AN333">
        <v>5.9963370958379095E-4</v>
      </c>
      <c r="AO333">
        <v>3.3352826761681801E-4</v>
      </c>
      <c r="AP333">
        <v>7.8349539789275999E-5</v>
      </c>
      <c r="AQ333">
        <v>4.4098015328356104E-3</v>
      </c>
      <c r="AR333">
        <v>2.4765091160490901E-2</v>
      </c>
      <c r="AS333">
        <v>7.4679827445057003E-4</v>
      </c>
      <c r="AT333">
        <v>1.7618054131361499E-5</v>
      </c>
      <c r="AU333">
        <v>6.6114907022177605E-5</v>
      </c>
      <c r="AV333">
        <v>0.40041757655980798</v>
      </c>
      <c r="AW333">
        <v>4.26420798685544E-5</v>
      </c>
      <c r="AX333">
        <v>2.8024268639993E-5</v>
      </c>
      <c r="AY333">
        <v>0.52452293787580695</v>
      </c>
      <c r="AZ333">
        <v>2.1534173606165799E-3</v>
      </c>
      <c r="BA333">
        <v>2.2476120994924801E-4</v>
      </c>
      <c r="BB333">
        <v>6.1179741397167798E-4</v>
      </c>
      <c r="BC333">
        <v>3.9944452443031204E-3</v>
      </c>
      <c r="BD333">
        <v>1.7011915188502801E-4</v>
      </c>
      <c r="BE333">
        <v>5.8614139338576801E-5</v>
      </c>
      <c r="BF333">
        <v>2.6068325224434301E-2</v>
      </c>
      <c r="BG333">
        <v>2.0571919545760601E-4</v>
      </c>
      <c r="BH333">
        <v>1.95179246066399E-4</v>
      </c>
      <c r="BI333">
        <v>0</v>
      </c>
    </row>
    <row r="334" spans="1:61" s="145" customFormat="1">
      <c r="A334"/>
      <c r="B334" t="s">
        <v>270</v>
      </c>
      <c r="C334" t="s">
        <v>237</v>
      </c>
      <c r="D334">
        <v>49.025094454785602</v>
      </c>
      <c r="E334">
        <v>37.472364039251502</v>
      </c>
      <c r="F334">
        <v>24.907708789229002</v>
      </c>
      <c r="G334">
        <v>196.05531899687099</v>
      </c>
      <c r="H334">
        <v>162.89937991836001</v>
      </c>
      <c r="I334">
        <v>138.892669560131</v>
      </c>
      <c r="J334">
        <v>29.893042066677701</v>
      </c>
      <c r="K334">
        <v>19.665961547709699</v>
      </c>
      <c r="L334">
        <v>9.4658603686248508</v>
      </c>
      <c r="M334">
        <v>79.657738342639604</v>
      </c>
      <c r="N334">
        <v>91.265046745697703</v>
      </c>
      <c r="O334">
        <v>83.001980431418005</v>
      </c>
      <c r="P334">
        <v>2.6940777635537301</v>
      </c>
      <c r="Q334">
        <v>2.6338464924662901</v>
      </c>
      <c r="R334">
        <v>0.269292394253969</v>
      </c>
      <c r="S334">
        <v>5.4898387588811799</v>
      </c>
      <c r="T334">
        <v>5.2533853059463604</v>
      </c>
      <c r="U334">
        <v>3.7576822124402098</v>
      </c>
      <c r="V334">
        <v>2.4922635716701702</v>
      </c>
      <c r="W334">
        <v>2.4922635716701702</v>
      </c>
      <c r="X334">
        <v>74.8229508319247</v>
      </c>
      <c r="Y334">
        <v>49.973288138998598</v>
      </c>
      <c r="Z334">
        <v>0.179997812604798</v>
      </c>
      <c r="AA334">
        <v>3.8973637951304499E-2</v>
      </c>
      <c r="AB334">
        <v>0.138741105975518</v>
      </c>
      <c r="AC334">
        <v>0.12970529218243201</v>
      </c>
      <c r="AD334">
        <v>5.3032390036404198E-2</v>
      </c>
      <c r="AE334">
        <v>2.4422181184511902</v>
      </c>
      <c r="AF334">
        <v>2.2648356870239699</v>
      </c>
      <c r="AG334">
        <v>23.8134656139089</v>
      </c>
      <c r="AH334">
        <v>0.13112769833718299</v>
      </c>
      <c r="AI334">
        <v>8.1226611134757494E-3</v>
      </c>
      <c r="AJ334">
        <v>6.2801303813590599E-3</v>
      </c>
      <c r="AK334">
        <v>0.16252925417595901</v>
      </c>
      <c r="AL334">
        <v>0.84392163602694303</v>
      </c>
      <c r="AM334">
        <v>4.36442406441337E-3</v>
      </c>
      <c r="AN334">
        <v>6.4866852279194295E-2</v>
      </c>
      <c r="AO334">
        <v>0.21315679008965899</v>
      </c>
      <c r="AP334">
        <v>5.0072926429345903E-2</v>
      </c>
      <c r="AQ334">
        <v>2.13897863436938</v>
      </c>
      <c r="AR334">
        <v>0.35152002293787599</v>
      </c>
      <c r="AS334">
        <v>8.8235765891326895E-2</v>
      </c>
      <c r="AT334">
        <v>4.24162365212628E-3</v>
      </c>
      <c r="AU334">
        <v>4.5300385014445804E-3</v>
      </c>
      <c r="AV334">
        <v>4.4145750963876802</v>
      </c>
      <c r="AW334">
        <v>2.561419531903E-2</v>
      </c>
      <c r="AX334">
        <v>1.7910215498657699E-2</v>
      </c>
      <c r="AY334">
        <v>0.50319057092876895</v>
      </c>
      <c r="AZ334">
        <v>0.35349697755114201</v>
      </c>
      <c r="BA334">
        <v>0.12407804496122</v>
      </c>
      <c r="BB334">
        <v>0.39099766229464</v>
      </c>
      <c r="BC334">
        <v>0.69227336491093605</v>
      </c>
      <c r="BD334">
        <v>0.108722575773542</v>
      </c>
      <c r="BE334">
        <v>3.7460098613389697E-2</v>
      </c>
      <c r="BF334">
        <v>0.516495886126075</v>
      </c>
      <c r="BG334">
        <v>9.2534090744067505E-3</v>
      </c>
      <c r="BH334">
        <v>8.7765308848254207E-3</v>
      </c>
      <c r="BI334">
        <v>0</v>
      </c>
    </row>
    <row r="335" spans="1:61" s="145" customFormat="1">
      <c r="A335" t="s">
        <v>293</v>
      </c>
      <c r="B335" t="s">
        <v>271</v>
      </c>
      <c r="C335" t="s">
        <v>272</v>
      </c>
      <c r="D335">
        <v>2.69779830096549E-5</v>
      </c>
      <c r="E335">
        <v>2.5193131139448799E-5</v>
      </c>
      <c r="F335">
        <v>2.3044677258160701E-5</v>
      </c>
      <c r="G335">
        <v>9.5553796725613894E-5</v>
      </c>
      <c r="H335">
        <v>7.3596374061566205E-5</v>
      </c>
      <c r="I335">
        <v>4.3732412572020697E-5</v>
      </c>
      <c r="J335">
        <v>1.5015237216189801E-5</v>
      </c>
      <c r="K335">
        <v>1.3221271070551901E-5</v>
      </c>
      <c r="L335">
        <v>1.14573066531876E-5</v>
      </c>
      <c r="M335">
        <v>3.8680889702408998E-5</v>
      </c>
      <c r="N335">
        <v>4.67169163918293E-5</v>
      </c>
      <c r="O335">
        <v>3.7490470755727099E-5</v>
      </c>
      <c r="P335">
        <v>4.5080661855847901E-7</v>
      </c>
      <c r="Q335">
        <v>4.06759270637329E-7</v>
      </c>
      <c r="R335">
        <v>2.2269843409655901E-8</v>
      </c>
      <c r="S335">
        <v>9.3591632292277096E-7</v>
      </c>
      <c r="T335">
        <v>9.0840900139997202E-7</v>
      </c>
      <c r="U335">
        <v>1.1935945005715999E-6</v>
      </c>
      <c r="V335">
        <v>1.2467563036309801E-6</v>
      </c>
      <c r="W335">
        <v>1.2467563036309801E-6</v>
      </c>
      <c r="X335">
        <v>3.2454243671718699E-5</v>
      </c>
      <c r="Y335">
        <v>4.7578154357743598E-6</v>
      </c>
      <c r="Z335">
        <v>3.2203109414621799E-8</v>
      </c>
      <c r="AA335">
        <v>1.4613315715870499E-9</v>
      </c>
      <c r="AB335">
        <v>5.2021512257144299E-9</v>
      </c>
      <c r="AC335">
        <v>5.9738835885094897E-9</v>
      </c>
      <c r="AD335">
        <v>1.0914833481006699E-8</v>
      </c>
      <c r="AE335">
        <v>5.8737492741736799E-6</v>
      </c>
      <c r="AF335">
        <v>9.49606903534888E-7</v>
      </c>
      <c r="AG335">
        <v>1.4871002490206401E-5</v>
      </c>
      <c r="AH335">
        <v>3.2907437249055402E-8</v>
      </c>
      <c r="AI335">
        <v>3.0456230812364499E-10</v>
      </c>
      <c r="AJ335">
        <v>2.10827175382592E-8</v>
      </c>
      <c r="AK335">
        <v>5.4561898390940004E-7</v>
      </c>
      <c r="AL335">
        <v>4.1857280791054701E-7</v>
      </c>
      <c r="AM335">
        <v>1.07185751394968E-7</v>
      </c>
      <c r="AN335">
        <v>9.7305611473852204E-8</v>
      </c>
      <c r="AO335">
        <v>7.9923959740521699E-9</v>
      </c>
      <c r="AP335">
        <v>1.87750366964421E-9</v>
      </c>
      <c r="AQ335">
        <v>3.6755597679573198E-7</v>
      </c>
      <c r="AR335">
        <v>2.79225148819862E-7</v>
      </c>
      <c r="AS335">
        <v>7.6230102920003103E-8</v>
      </c>
      <c r="AT335">
        <v>2.2584322446313599E-9</v>
      </c>
      <c r="AU335">
        <v>7.8736616127955407E-9</v>
      </c>
      <c r="AV335">
        <v>1.0090329221660801E-6</v>
      </c>
      <c r="AW335">
        <v>1.6786674172444201E-9</v>
      </c>
      <c r="AX335">
        <v>6.7155043095586197E-10</v>
      </c>
      <c r="AY335">
        <v>1.6892363741835E-6</v>
      </c>
      <c r="AZ335">
        <v>2.1054597328543599E-7</v>
      </c>
      <c r="BA335">
        <v>5.0106086396086597E-9</v>
      </c>
      <c r="BB335">
        <v>1.46606079997406E-8</v>
      </c>
      <c r="BC335">
        <v>3.84853818641216E-7</v>
      </c>
      <c r="BD335">
        <v>4.0765948696053102E-9</v>
      </c>
      <c r="BE335">
        <v>1.4045808309429E-9</v>
      </c>
      <c r="BF335">
        <v>2.9542255971084402E-7</v>
      </c>
      <c r="BG335">
        <v>2.5848244827938202E-9</v>
      </c>
      <c r="BH335">
        <v>2.4517423799159402E-9</v>
      </c>
      <c r="BI335">
        <v>0</v>
      </c>
    </row>
    <row r="336" spans="1:61" s="145" customFormat="1">
      <c r="B336" t="s">
        <v>273</v>
      </c>
      <c r="C336" t="s">
        <v>230</v>
      </c>
      <c r="D336">
        <v>4.0011873958716704</v>
      </c>
      <c r="E336">
        <v>3.2639781256448499</v>
      </c>
      <c r="F336">
        <v>2.3691183887473302</v>
      </c>
      <c r="G336">
        <v>12.5505681376306</v>
      </c>
      <c r="H336">
        <v>11.4680526121025</v>
      </c>
      <c r="I336">
        <v>8.9694931732712497</v>
      </c>
      <c r="J336">
        <v>1.81422009020143</v>
      </c>
      <c r="K336">
        <v>1.4131850799608701</v>
      </c>
      <c r="L336">
        <v>0.67255179230999096</v>
      </c>
      <c r="M336">
        <v>3.4023102952334598</v>
      </c>
      <c r="N336">
        <v>3.7528931984865301</v>
      </c>
      <c r="O336">
        <v>3.5318478131957098</v>
      </c>
      <c r="P336">
        <v>0.47658373595661602</v>
      </c>
      <c r="Q336">
        <v>0.212383782960476</v>
      </c>
      <c r="R336">
        <v>5.8157333891108297E-2</v>
      </c>
      <c r="S336">
        <v>2.3612149815535401</v>
      </c>
      <c r="T336">
        <v>1.8116292501690401</v>
      </c>
      <c r="U336">
        <v>0.31255579936630801</v>
      </c>
      <c r="V336">
        <v>0.24058149001214199</v>
      </c>
      <c r="W336">
        <v>0.24058149001214199</v>
      </c>
      <c r="X336">
        <v>5.5250648969539604</v>
      </c>
      <c r="Y336">
        <v>3.5633878478529999</v>
      </c>
      <c r="Z336">
        <v>1.44001916392977E-2</v>
      </c>
      <c r="AA336">
        <v>2.8411115397973599E-3</v>
      </c>
      <c r="AB336">
        <v>1.0113989300249499E-2</v>
      </c>
      <c r="AC336">
        <v>1.4998338928500599E-2</v>
      </c>
      <c r="AD336">
        <v>4.0421634926330902E-3</v>
      </c>
      <c r="AE336">
        <v>0.59373553413756996</v>
      </c>
      <c r="AF336">
        <v>0.116834126829051</v>
      </c>
      <c r="AG336">
        <v>0.848766756496382</v>
      </c>
      <c r="AH336">
        <v>1.21481364395437E-2</v>
      </c>
      <c r="AI336">
        <v>5.9212810085097203E-4</v>
      </c>
      <c r="AJ336">
        <v>3.0907041746634301E-4</v>
      </c>
      <c r="AK336">
        <v>7.9987168081351694E-3</v>
      </c>
      <c r="AL336">
        <v>8.7546467573450401E-2</v>
      </c>
      <c r="AM336">
        <v>4.5266714938411301E-4</v>
      </c>
      <c r="AN336">
        <v>9.0589160961471302E-4</v>
      </c>
      <c r="AO336">
        <v>1.55387653794742E-2</v>
      </c>
      <c r="AP336">
        <v>3.65023068381731E-3</v>
      </c>
      <c r="AQ336">
        <v>0.181832662973162</v>
      </c>
      <c r="AR336">
        <v>2.3689718527557101E-2</v>
      </c>
      <c r="AS336">
        <v>5.8410646575201503E-3</v>
      </c>
      <c r="AT336">
        <v>4.40390303043596E-4</v>
      </c>
      <c r="AU336">
        <v>4.73313666309206E-4</v>
      </c>
      <c r="AV336">
        <v>0.292737846136159</v>
      </c>
      <c r="AW336">
        <v>1.9336696311647601E-3</v>
      </c>
      <c r="AX336">
        <v>1.3056240733049301E-3</v>
      </c>
      <c r="AY336">
        <v>2.4764027237986399E-2</v>
      </c>
      <c r="AZ336">
        <v>4.25989832096592E-2</v>
      </c>
      <c r="BA336">
        <v>1.0835389078027301E-2</v>
      </c>
      <c r="BB336">
        <v>2.85030607552486E-2</v>
      </c>
      <c r="BC336">
        <v>8.1080118600635395E-2</v>
      </c>
      <c r="BD336">
        <v>7.9256897971045903E-3</v>
      </c>
      <c r="BE336">
        <v>2.7307771110673599E-3</v>
      </c>
      <c r="BF336">
        <v>5.0302073226797597E-2</v>
      </c>
      <c r="BG336">
        <v>1.18578757866134E-2</v>
      </c>
      <c r="BH336">
        <v>1.12353895045349E-2</v>
      </c>
      <c r="BI336">
        <v>0</v>
      </c>
    </row>
    <row r="337" spans="2:61" s="145" customFormat="1">
      <c r="B337" t="s">
        <v>274</v>
      </c>
      <c r="C337" t="s">
        <v>230</v>
      </c>
      <c r="D337">
        <v>0.35073657858722301</v>
      </c>
      <c r="E337">
        <v>0.48327104684106398</v>
      </c>
      <c r="F337">
        <v>0.48282166220211697</v>
      </c>
      <c r="G337">
        <v>0.11284759926850101</v>
      </c>
      <c r="H337">
        <v>0.11097353198703699</v>
      </c>
      <c r="I337">
        <v>0.109022315598593</v>
      </c>
      <c r="J337">
        <v>9.7413161823116406E-2</v>
      </c>
      <c r="K337">
        <v>9.6681268169437506E-2</v>
      </c>
      <c r="L337">
        <v>9.6351773608119903E-2</v>
      </c>
      <c r="M337">
        <v>0.102418310167325</v>
      </c>
      <c r="N337">
        <v>0.102822407292762</v>
      </c>
      <c r="O337">
        <v>0.102354420510831</v>
      </c>
      <c r="P337">
        <v>1.3559515788771399E-4</v>
      </c>
      <c r="Q337">
        <v>1.2627402662619301E-4</v>
      </c>
      <c r="R337">
        <v>6.3833365402061004E-6</v>
      </c>
      <c r="S337">
        <v>1.9753725509044301E-4</v>
      </c>
      <c r="T337">
        <v>1.8315786533142E-4</v>
      </c>
      <c r="U337">
        <v>1.3921163626688199E-4</v>
      </c>
      <c r="V337">
        <v>0.133414896354865</v>
      </c>
      <c r="W337">
        <v>0.133414896354865</v>
      </c>
      <c r="X337">
        <v>6.4142623168851201E-3</v>
      </c>
      <c r="Y337">
        <v>4.9820289609822897E-3</v>
      </c>
      <c r="Z337">
        <v>8.2566336849853907E-3</v>
      </c>
      <c r="AA337">
        <v>4.6079188710207202E-7</v>
      </c>
      <c r="AB337">
        <v>1.64035946864815E-6</v>
      </c>
      <c r="AC337">
        <v>1.02862129864549E-4</v>
      </c>
      <c r="AD337">
        <v>1.4536864732690201E-6</v>
      </c>
      <c r="AE337">
        <v>2.03539975378124E-4</v>
      </c>
      <c r="AF337">
        <v>4.4071384951812199E-4</v>
      </c>
      <c r="AG337">
        <v>1.9106840502466501E-3</v>
      </c>
      <c r="AH337">
        <v>2.1655818696701901E-2</v>
      </c>
      <c r="AI337">
        <v>9.6035590709946404E-8</v>
      </c>
      <c r="AJ337">
        <v>2.4416951743831798E-6</v>
      </c>
      <c r="AK337">
        <v>6.31908689022562E-5</v>
      </c>
      <c r="AL337">
        <v>0.216584358886284</v>
      </c>
      <c r="AM337">
        <v>3.1749078829979603E-5</v>
      </c>
      <c r="AN337">
        <v>5.53787984310987E-5</v>
      </c>
      <c r="AO337">
        <v>2.5201886381957998E-6</v>
      </c>
      <c r="AP337">
        <v>5.9202064459392397E-7</v>
      </c>
      <c r="AQ337">
        <v>0.21657117275472099</v>
      </c>
      <c r="AR337">
        <v>8.9083256226642104E-5</v>
      </c>
      <c r="AS337">
        <v>9.5894275418886493E-6</v>
      </c>
      <c r="AT337">
        <v>1.0871477414828401E-3</v>
      </c>
      <c r="AU337">
        <v>1.1058931798933701E-3</v>
      </c>
      <c r="AV337">
        <v>1.6666176601849001E-4</v>
      </c>
      <c r="AW337">
        <v>5.5595953506564996E-4</v>
      </c>
      <c r="AX337">
        <v>2.1175549504367E-7</v>
      </c>
      <c r="AY337">
        <v>1.9563893012138501E-4</v>
      </c>
      <c r="AZ337">
        <v>3.76951741718915E-5</v>
      </c>
      <c r="BA337">
        <v>3.4197090389533299E-5</v>
      </c>
      <c r="BB337">
        <v>4.6228312298266098E-6</v>
      </c>
      <c r="BC337">
        <v>6.9155373943807598E-5</v>
      </c>
      <c r="BD337">
        <v>1.28544532906792E-6</v>
      </c>
      <c r="BE337">
        <v>4.4289705653500098E-7</v>
      </c>
      <c r="BF337">
        <v>3.9329572164561602E-3</v>
      </c>
      <c r="BG337">
        <v>2.0456040795378E-4</v>
      </c>
      <c r="BH337">
        <v>1.9379378215809E-4</v>
      </c>
      <c r="BI337">
        <v>0</v>
      </c>
    </row>
    <row r="338" spans="2:61" s="145" customFormat="1">
      <c r="B338" t="s">
        <v>275</v>
      </c>
      <c r="C338" t="s">
        <v>230</v>
      </c>
      <c r="D338">
        <v>1.70692556759981E-2</v>
      </c>
      <c r="E338">
        <v>1.73009183278032E-2</v>
      </c>
      <c r="F338">
        <v>1.28928165226643E-2</v>
      </c>
      <c r="G338">
        <v>8.0847770316608402E-3</v>
      </c>
      <c r="H338">
        <v>7.6190189443040204E-3</v>
      </c>
      <c r="I338">
        <v>3.9844198602220597E-3</v>
      </c>
      <c r="J338">
        <v>5.6944169150798798E-3</v>
      </c>
      <c r="K338">
        <v>5.3540103453920303E-3</v>
      </c>
      <c r="L338">
        <v>9.9043800098239706E-4</v>
      </c>
      <c r="M338">
        <v>3.7646927682899898E-3</v>
      </c>
      <c r="N338">
        <v>3.69441436742164E-3</v>
      </c>
      <c r="O338">
        <v>2.8861714898451899E-3</v>
      </c>
      <c r="P338">
        <v>5.3028205282428102E-5</v>
      </c>
      <c r="Q338">
        <v>4.7643852120781398E-5</v>
      </c>
      <c r="R338">
        <v>3.11442489958632E-6</v>
      </c>
      <c r="S338">
        <v>1.2608466978360899E-4</v>
      </c>
      <c r="T338">
        <v>1.2366343531746099E-4</v>
      </c>
      <c r="U338">
        <v>9.9714008215813895E-5</v>
      </c>
      <c r="V338">
        <v>6.7716764854958904E-4</v>
      </c>
      <c r="W338">
        <v>6.7716764854958904E-4</v>
      </c>
      <c r="X338">
        <v>3.3909004504748398E-3</v>
      </c>
      <c r="Y338">
        <v>9.6646444962636099E-4</v>
      </c>
      <c r="Z338">
        <v>3.4182103733715298E-6</v>
      </c>
      <c r="AA338">
        <v>2.8354036127068197E-7</v>
      </c>
      <c r="AB338">
        <v>1.00936698186974E-6</v>
      </c>
      <c r="AC338">
        <v>1.02985341445471E-6</v>
      </c>
      <c r="AD338">
        <v>9.7426991841220104E-7</v>
      </c>
      <c r="AE338">
        <v>2.6756956293481102E-4</v>
      </c>
      <c r="AF338">
        <v>3.2922054050164E-4</v>
      </c>
      <c r="AG338">
        <v>8.6525701181545099E-4</v>
      </c>
      <c r="AH338">
        <v>3.9292484016805403E-6</v>
      </c>
      <c r="AI338">
        <v>5.9093848756737598E-8</v>
      </c>
      <c r="AJ338">
        <v>1.5501286120798501E-7</v>
      </c>
      <c r="AK338">
        <v>4.0117200105586204E-6</v>
      </c>
      <c r="AL338">
        <v>3.6417944883840902E-5</v>
      </c>
      <c r="AM338">
        <v>5.57308554147881E-7</v>
      </c>
      <c r="AN338">
        <v>1.4087532989886901E-6</v>
      </c>
      <c r="AO338">
        <v>1.55075472669079E-6</v>
      </c>
      <c r="AP338">
        <v>3.6428971982026102E-7</v>
      </c>
      <c r="AQ338">
        <v>4.5350111576105002E-5</v>
      </c>
      <c r="AR338">
        <v>1.0305864405881099E-2</v>
      </c>
      <c r="AS338">
        <v>5.8886940086185097E-6</v>
      </c>
      <c r="AT338">
        <v>1.83536325709497E-7</v>
      </c>
      <c r="AU338">
        <v>2.14831796147221E-7</v>
      </c>
      <c r="AV338">
        <v>3.2644388929458799E-4</v>
      </c>
      <c r="AW338">
        <v>2.6269452715131798E-7</v>
      </c>
      <c r="AX338">
        <v>1.3030010129591201E-7</v>
      </c>
      <c r="AY338">
        <v>1.2420285152689501E-5</v>
      </c>
      <c r="AZ338">
        <v>2.1580637293013399E-5</v>
      </c>
      <c r="BA338">
        <v>9.3032105198911503E-7</v>
      </c>
      <c r="BB338">
        <v>2.84457967617836E-6</v>
      </c>
      <c r="BC338">
        <v>3.9617851914440702E-5</v>
      </c>
      <c r="BD338">
        <v>7.9097667124701598E-7</v>
      </c>
      <c r="BE338">
        <v>2.7252908510483E-7</v>
      </c>
      <c r="BF338">
        <v>1.8259803962539399E-4</v>
      </c>
      <c r="BG338">
        <v>2.3991645809694902E-7</v>
      </c>
      <c r="BH338">
        <v>2.2849219102441899E-7</v>
      </c>
      <c r="BI338">
        <v>0</v>
      </c>
    </row>
    <row r="339" spans="2:61" s="145" customFormat="1">
      <c r="B339" t="s">
        <v>276</v>
      </c>
      <c r="C339" t="s">
        <v>256</v>
      </c>
      <c r="D339">
        <v>2.3470155579262798E-9</v>
      </c>
      <c r="E339">
        <v>2.3116942973296799E-9</v>
      </c>
      <c r="F339">
        <v>1.7495038228225101E-9</v>
      </c>
      <c r="G339">
        <v>4.6665723394496404E-9</v>
      </c>
      <c r="H339">
        <v>3.9414663550841301E-9</v>
      </c>
      <c r="I339">
        <v>3.12673454065731E-9</v>
      </c>
      <c r="J339">
        <v>1.0935185931846899E-9</v>
      </c>
      <c r="K339">
        <v>9.1163268499058901E-10</v>
      </c>
      <c r="L339">
        <v>4.4823311857791999E-10</v>
      </c>
      <c r="M339">
        <v>1.9743419477357699E-9</v>
      </c>
      <c r="N339">
        <v>2.2157338852974401E-9</v>
      </c>
      <c r="O339">
        <v>1.9709606640698101E-9</v>
      </c>
      <c r="P339">
        <v>1.08465111988275E-10</v>
      </c>
      <c r="Q339">
        <v>1.05573455709987E-10</v>
      </c>
      <c r="R339">
        <v>6.7825479113542701E-12</v>
      </c>
      <c r="S339">
        <v>2.0079475543623E-10</v>
      </c>
      <c r="T339">
        <v>1.93012854215909E-10</v>
      </c>
      <c r="U339">
        <v>1.41829885889559E-10</v>
      </c>
      <c r="V339">
        <v>2.9128619575744101E-10</v>
      </c>
      <c r="W339">
        <v>2.9128619575744101E-10</v>
      </c>
      <c r="X339">
        <v>1.6723794611537801E-9</v>
      </c>
      <c r="Y339">
        <v>9.3495494129368302E-10</v>
      </c>
      <c r="Z339">
        <v>1.6270398082086201E-11</v>
      </c>
      <c r="AA339">
        <v>5.2266982239740397E-13</v>
      </c>
      <c r="AB339">
        <v>1.86063690821082E-12</v>
      </c>
      <c r="AC339">
        <v>2.0133169160776099E-12</v>
      </c>
      <c r="AD339">
        <v>1.0197671789705099E-12</v>
      </c>
      <c r="AE339">
        <v>1.8924703632310299E-10</v>
      </c>
      <c r="AF339">
        <v>6.61441008223386E-11</v>
      </c>
      <c r="AG339">
        <v>5.4985814229646895E-10</v>
      </c>
      <c r="AH339">
        <v>3.6773617781258201E-11</v>
      </c>
      <c r="AI339">
        <v>1.08931833535252E-13</v>
      </c>
      <c r="AJ339">
        <v>7.04987686456559E-13</v>
      </c>
      <c r="AK339">
        <v>1.8245022941422301E-11</v>
      </c>
      <c r="AL339">
        <v>3.6415626767902497E-10</v>
      </c>
      <c r="AM339">
        <v>2.74625535264066E-12</v>
      </c>
      <c r="AN339">
        <v>2.58029422660667E-12</v>
      </c>
      <c r="AO339">
        <v>2.8586148862511702E-12</v>
      </c>
      <c r="AP339">
        <v>6.7152077505426898E-13</v>
      </c>
      <c r="AQ339">
        <v>3.7903010566806E-10</v>
      </c>
      <c r="AR339">
        <v>2.38164873516031E-11</v>
      </c>
      <c r="AS339">
        <v>6.7618746694636004E-11</v>
      </c>
      <c r="AT339">
        <v>1.83231547743771E-12</v>
      </c>
      <c r="AU339">
        <v>2.0078720479675102E-12</v>
      </c>
      <c r="AV339">
        <v>1.6317533299717299E-10</v>
      </c>
      <c r="AW339">
        <v>1.2420085116694499E-12</v>
      </c>
      <c r="AX339">
        <v>2.4019130996903398E-13</v>
      </c>
      <c r="AY339">
        <v>5.6486591026643701E-11</v>
      </c>
      <c r="AZ339">
        <v>1.05303753605924E-11</v>
      </c>
      <c r="BA339">
        <v>1.7528241359818099E-12</v>
      </c>
      <c r="BB339">
        <v>5.2436131049577598E-12</v>
      </c>
      <c r="BC339">
        <v>1.9816413711547199E-11</v>
      </c>
      <c r="BD339">
        <v>1.4580627407979399E-12</v>
      </c>
      <c r="BE339">
        <v>5.02371965216921E-13</v>
      </c>
      <c r="BF339">
        <v>2.46356431753607E-11</v>
      </c>
      <c r="BG339">
        <v>6.7898832707614999E-13</v>
      </c>
      <c r="BH339">
        <v>6.4359301658475197E-13</v>
      </c>
      <c r="BI339">
        <v>0</v>
      </c>
    </row>
    <row r="340" spans="2:61" s="145" customFormat="1">
      <c r="B340" t="s">
        <v>277</v>
      </c>
      <c r="C340" t="s">
        <v>256</v>
      </c>
      <c r="D340">
        <v>1.19706574728673E-8</v>
      </c>
      <c r="E340">
        <v>1.11518356833035E-8</v>
      </c>
      <c r="F340">
        <v>8.4175910249378494E-9</v>
      </c>
      <c r="G340">
        <v>2.1098295987753399E-8</v>
      </c>
      <c r="H340">
        <v>2.0571615754972199E-8</v>
      </c>
      <c r="I340">
        <v>1.6243032598462601E-8</v>
      </c>
      <c r="J340">
        <v>5.9861140822296597E-9</v>
      </c>
      <c r="K340">
        <v>5.4518159452351202E-9</v>
      </c>
      <c r="L340">
        <v>3.21692030505581E-9</v>
      </c>
      <c r="M340">
        <v>1.18724753324705E-8</v>
      </c>
      <c r="N340">
        <v>1.15538888137946E-8</v>
      </c>
      <c r="O340">
        <v>1.0836085238855799E-8</v>
      </c>
      <c r="P340">
        <v>7.1168694655158702E-10</v>
      </c>
      <c r="Q340">
        <v>5.7304582598268097E-10</v>
      </c>
      <c r="R340">
        <v>7.3696814570717604E-11</v>
      </c>
      <c r="S340">
        <v>1.7930405936921101E-9</v>
      </c>
      <c r="T340">
        <v>1.6513253591505101E-9</v>
      </c>
      <c r="U340">
        <v>9.7265296510747808E-10</v>
      </c>
      <c r="V340">
        <v>8.2677043479557596E-10</v>
      </c>
      <c r="W340">
        <v>8.2677043479557596E-10</v>
      </c>
      <c r="X340">
        <v>6.00418982872897E-9</v>
      </c>
      <c r="Y340">
        <v>3.5660673231735499E-9</v>
      </c>
      <c r="Z340">
        <v>7.2602076278492205E-11</v>
      </c>
      <c r="AA340">
        <v>1.1641053148483999E-11</v>
      </c>
      <c r="AB340">
        <v>4.14406422761565E-11</v>
      </c>
      <c r="AC340">
        <v>4.4174498693553597E-11</v>
      </c>
      <c r="AD340">
        <v>2.2448742934466799E-11</v>
      </c>
      <c r="AE340">
        <v>6.9252576348902199E-10</v>
      </c>
      <c r="AF340">
        <v>7.1235526206994502E-10</v>
      </c>
      <c r="AG340">
        <v>1.557621983192E-9</v>
      </c>
      <c r="AH340">
        <v>5.9873349029465101E-11</v>
      </c>
      <c r="AI340">
        <v>2.4261612387131599E-12</v>
      </c>
      <c r="AJ340">
        <v>8.1373757588021301E-13</v>
      </c>
      <c r="AK340">
        <v>2.1059461073504499E-11</v>
      </c>
      <c r="AL340">
        <v>4.6107022824817899E-10</v>
      </c>
      <c r="AM340">
        <v>3.2349237125629201E-12</v>
      </c>
      <c r="AN340">
        <v>3.7733491467959003E-12</v>
      </c>
      <c r="AO340">
        <v>6.3667895860640603E-11</v>
      </c>
      <c r="AP340">
        <v>1.49563045305765E-11</v>
      </c>
      <c r="AQ340">
        <v>8.4603230419276101E-10</v>
      </c>
      <c r="AR340">
        <v>3.6403949759847099E-10</v>
      </c>
      <c r="AS340">
        <v>4.0095054988378098E-10</v>
      </c>
      <c r="AT340">
        <v>2.3129152201068501E-12</v>
      </c>
      <c r="AU340">
        <v>2.4688519093517702E-12</v>
      </c>
      <c r="AV340">
        <v>1.0178896605733601E-9</v>
      </c>
      <c r="AW340">
        <v>8.1820585736692404E-12</v>
      </c>
      <c r="AX340">
        <v>5.3496101847402003E-12</v>
      </c>
      <c r="AY340">
        <v>6.5200091483569902E-11</v>
      </c>
      <c r="AZ340">
        <v>1.2082267775765501E-10</v>
      </c>
      <c r="BA340">
        <v>3.8818484272757597E-11</v>
      </c>
      <c r="BB340">
        <v>1.16787264596441E-10</v>
      </c>
      <c r="BC340">
        <v>2.3448162249864502E-10</v>
      </c>
      <c r="BD340">
        <v>3.2474394220042601E-11</v>
      </c>
      <c r="BE340">
        <v>1.1188973414562301E-11</v>
      </c>
      <c r="BF340">
        <v>1.4836560889081701E-10</v>
      </c>
      <c r="BG340">
        <v>1.37426256700068E-11</v>
      </c>
      <c r="BH340">
        <v>1.3021324815535999E-11</v>
      </c>
      <c r="BI340">
        <v>0</v>
      </c>
    </row>
    <row r="341" spans="2:61" s="145" customFormat="1">
      <c r="B341" t="s">
        <v>278</v>
      </c>
      <c r="C341" t="s">
        <v>256</v>
      </c>
      <c r="D341">
        <v>6.9925284458732805E-8</v>
      </c>
      <c r="E341">
        <v>5.54846542390376E-8</v>
      </c>
      <c r="F341">
        <v>4.7790564392247102E-8</v>
      </c>
      <c r="G341">
        <v>7.4090741103311998E-8</v>
      </c>
      <c r="H341">
        <v>6.34861167608956E-8</v>
      </c>
      <c r="I341">
        <v>5.1209147926169399E-8</v>
      </c>
      <c r="J341">
        <v>1.6241027117782699E-8</v>
      </c>
      <c r="K341">
        <v>1.3670914529431299E-8</v>
      </c>
      <c r="L341">
        <v>7.0977714777938998E-9</v>
      </c>
      <c r="M341">
        <v>2.94190063702309E-8</v>
      </c>
      <c r="N341">
        <v>3.2718852238724903E-8</v>
      </c>
      <c r="O341">
        <v>2.9174641475305901E-8</v>
      </c>
      <c r="P341">
        <v>1.5757076549612899E-9</v>
      </c>
      <c r="Q341">
        <v>1.21679074069676E-9</v>
      </c>
      <c r="R341">
        <v>9.5844010873340305E-11</v>
      </c>
      <c r="S341">
        <v>4.6421639463497401E-9</v>
      </c>
      <c r="T341">
        <v>4.5065324945466399E-9</v>
      </c>
      <c r="U341">
        <v>1.54862503822193E-8</v>
      </c>
      <c r="V341">
        <v>3.9746497639432402E-9</v>
      </c>
      <c r="W341">
        <v>3.9746497639432402E-9</v>
      </c>
      <c r="X341">
        <v>2.7593235712574401E-8</v>
      </c>
      <c r="Y341">
        <v>1.69826457371899E-8</v>
      </c>
      <c r="Z341">
        <v>6.9938041867306594E-11</v>
      </c>
      <c r="AA341">
        <v>4.4470797348262497E-12</v>
      </c>
      <c r="AB341">
        <v>1.5831028182229399E-11</v>
      </c>
      <c r="AC341">
        <v>5.9931751577663406E-11</v>
      </c>
      <c r="AD341">
        <v>2.1365776631511899E-11</v>
      </c>
      <c r="AE341">
        <v>3.3920781492334401E-9</v>
      </c>
      <c r="AF341">
        <v>1.2863823659128401E-9</v>
      </c>
      <c r="AG341">
        <v>8.5911607275040802E-9</v>
      </c>
      <c r="AH341">
        <v>7.8016737930291496E-11</v>
      </c>
      <c r="AI341">
        <v>9.2683474085052204E-13</v>
      </c>
      <c r="AJ341">
        <v>1.29632871707833E-11</v>
      </c>
      <c r="AK341">
        <v>3.3548879841571698E-10</v>
      </c>
      <c r="AL341">
        <v>7.82873265265216E-10</v>
      </c>
      <c r="AM341">
        <v>5.6531383454091099E-11</v>
      </c>
      <c r="AN341">
        <v>5.4327315140419501E-11</v>
      </c>
      <c r="AO341">
        <v>2.4322216025425199E-11</v>
      </c>
      <c r="AP341">
        <v>5.7135619894046202E-12</v>
      </c>
      <c r="AQ341">
        <v>8.7867806194259805E-10</v>
      </c>
      <c r="AR341">
        <v>3.1417182570942698E-10</v>
      </c>
      <c r="AS341">
        <v>6.6195564099063305E-11</v>
      </c>
      <c r="AT341">
        <v>4.0278531133755099E-12</v>
      </c>
      <c r="AU341">
        <v>7.1568936125419098E-12</v>
      </c>
      <c r="AV341">
        <v>2.87992008818615E-9</v>
      </c>
      <c r="AW341">
        <v>4.5407036247041104E-12</v>
      </c>
      <c r="AX341">
        <v>2.0436418198877999E-12</v>
      </c>
      <c r="AY341">
        <v>1.0386733198950599E-9</v>
      </c>
      <c r="AZ341">
        <v>9.4702630905573107E-9</v>
      </c>
      <c r="BA341">
        <v>2.8733553523651501E-11</v>
      </c>
      <c r="BB341">
        <v>4.4614715786283003E-11</v>
      </c>
      <c r="BC341">
        <v>1.7232960701164302E-8</v>
      </c>
      <c r="BD341">
        <v>1.24057693573471E-11</v>
      </c>
      <c r="BE341">
        <v>4.2743776092019397E-12</v>
      </c>
      <c r="BF341">
        <v>9.7856901533229408E-10</v>
      </c>
      <c r="BG341">
        <v>9.2103762321978797E-11</v>
      </c>
      <c r="BH341">
        <v>8.7271573970812005E-11</v>
      </c>
      <c r="BI341">
        <v>0</v>
      </c>
    </row>
    <row r="342" spans="2:61" s="145" customFormat="1">
      <c r="B342" t="s">
        <v>279</v>
      </c>
      <c r="C342" t="s">
        <v>256</v>
      </c>
      <c r="D342">
        <v>1.0041210749744899E-9</v>
      </c>
      <c r="E342">
        <v>9.1999425251659605E-10</v>
      </c>
      <c r="F342">
        <v>7.2442294143828897E-10</v>
      </c>
      <c r="G342">
        <v>1.82547706781616E-9</v>
      </c>
      <c r="H342">
        <v>3.2855253006811002E-9</v>
      </c>
      <c r="I342">
        <v>1.46007127762367E-9</v>
      </c>
      <c r="J342">
        <v>6.3669149214685E-10</v>
      </c>
      <c r="K342">
        <v>5.91765750992293E-10</v>
      </c>
      <c r="L342">
        <v>4.26638520213782E-10</v>
      </c>
      <c r="M342">
        <v>2.00456885108252E-9</v>
      </c>
      <c r="N342">
        <v>9.7354806261828002E-10</v>
      </c>
      <c r="O342">
        <v>8.96909854042095E-10</v>
      </c>
      <c r="P342">
        <v>6.5930413559020999E-11</v>
      </c>
      <c r="Q342">
        <v>3.4024770645138299E-11</v>
      </c>
      <c r="R342">
        <v>3.5806945204639002E-12</v>
      </c>
      <c r="S342">
        <v>2.0941882759134301E-10</v>
      </c>
      <c r="T342">
        <v>2.2815706010276701E-10</v>
      </c>
      <c r="U342">
        <v>5.4985498390109099E-11</v>
      </c>
      <c r="V342">
        <v>4.7690059982881001E-11</v>
      </c>
      <c r="W342">
        <v>4.7690059982881001E-11</v>
      </c>
      <c r="X342">
        <v>4.8904557148001295E-10</v>
      </c>
      <c r="Y342">
        <v>3.2379944902419301E-10</v>
      </c>
      <c r="Z342">
        <v>6.9311996879717002E-12</v>
      </c>
      <c r="AA342">
        <v>4.6629997261646597E-13</v>
      </c>
      <c r="AB342">
        <v>1.65996754005861E-12</v>
      </c>
      <c r="AC342">
        <v>1.75155861604041E-12</v>
      </c>
      <c r="AD342">
        <v>3.0268702824646299E-12</v>
      </c>
      <c r="AE342">
        <v>5.0197889924760901E-11</v>
      </c>
      <c r="AF342">
        <v>5.71287126304426E-10</v>
      </c>
      <c r="AG342">
        <v>1.42259677882033E-10</v>
      </c>
      <c r="AH342">
        <v>3.7068370793980199E-12</v>
      </c>
      <c r="AI342">
        <v>9.7183554163431494E-14</v>
      </c>
      <c r="AJ342">
        <v>1.71323378708519E-13</v>
      </c>
      <c r="AK342">
        <v>4.4338348527049403E-12</v>
      </c>
      <c r="AL342">
        <v>3.1943747499561901E-11</v>
      </c>
      <c r="AM342">
        <v>5.19266639145274E-13</v>
      </c>
      <c r="AN342">
        <v>5.1808993347921704E-13</v>
      </c>
      <c r="AO342">
        <v>2.5503137660900499E-12</v>
      </c>
      <c r="AP342">
        <v>5.9909737582115401E-13</v>
      </c>
      <c r="AQ342">
        <v>4.6990456882971401E-11</v>
      </c>
      <c r="AR342">
        <v>7.7885258354639294E-12</v>
      </c>
      <c r="AS342">
        <v>4.5242737190867501E-12</v>
      </c>
      <c r="AT342">
        <v>1.59827367731451E-13</v>
      </c>
      <c r="AU342">
        <v>1.79176638970333E-13</v>
      </c>
      <c r="AV342">
        <v>6.9007631164325696E-11</v>
      </c>
      <c r="AW342">
        <v>3.6132182452325701E-13</v>
      </c>
      <c r="AX342">
        <v>2.1428671880756699E-13</v>
      </c>
      <c r="AY342">
        <v>1.37271527039745E-11</v>
      </c>
      <c r="AZ342">
        <v>7.6937446771207398E-12</v>
      </c>
      <c r="BA342">
        <v>1.5490615303947299E-12</v>
      </c>
      <c r="BB342">
        <v>4.67809034016521E-12</v>
      </c>
      <c r="BC342">
        <v>1.4584425832903699E-11</v>
      </c>
      <c r="BD342">
        <v>1.30081092684593E-12</v>
      </c>
      <c r="BE342">
        <v>4.4819123581582699E-13</v>
      </c>
      <c r="BF342">
        <v>7.9185861057636506E-12</v>
      </c>
      <c r="BG342">
        <v>5.13804870995087E-13</v>
      </c>
      <c r="BH342">
        <v>4.8684785650950597E-13</v>
      </c>
      <c r="BI342">
        <v>0</v>
      </c>
    </row>
    <row r="343" spans="2:61" s="145" customFormat="1">
      <c r="B343" t="s">
        <v>280</v>
      </c>
      <c r="C343" t="s">
        <v>256</v>
      </c>
      <c r="D343">
        <v>0</v>
      </c>
      <c r="E343">
        <v>0</v>
      </c>
      <c r="F343">
        <v>0</v>
      </c>
      <c r="G343">
        <v>0</v>
      </c>
      <c r="H343">
        <v>0</v>
      </c>
      <c r="I343">
        <v>0</v>
      </c>
      <c r="J343">
        <v>0</v>
      </c>
      <c r="K343">
        <v>0</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0</v>
      </c>
      <c r="BC343">
        <v>0</v>
      </c>
      <c r="BD343">
        <v>0</v>
      </c>
      <c r="BE343">
        <v>0</v>
      </c>
      <c r="BF343">
        <v>0</v>
      </c>
      <c r="BG343">
        <v>0</v>
      </c>
      <c r="BH343">
        <v>0</v>
      </c>
      <c r="BI343">
        <v>0</v>
      </c>
    </row>
    <row r="344" spans="2:61" s="145" customFormat="1">
      <c r="B344" t="s">
        <v>281</v>
      </c>
      <c r="C344" t="s">
        <v>256</v>
      </c>
      <c r="D344">
        <v>1.6038373725949301E-9</v>
      </c>
      <c r="E344">
        <v>1.39851467786103E-9</v>
      </c>
      <c r="F344">
        <v>1.2316108203622501E-9</v>
      </c>
      <c r="G344">
        <v>3.0225259736922699E-9</v>
      </c>
      <c r="H344">
        <v>2.5666236887404199E-9</v>
      </c>
      <c r="I344">
        <v>2.0767315036614101E-9</v>
      </c>
      <c r="J344">
        <v>7.2144976133768505E-10</v>
      </c>
      <c r="K344">
        <v>6.3274645494672599E-10</v>
      </c>
      <c r="L344">
        <v>4.9665593157333504E-10</v>
      </c>
      <c r="M344">
        <v>1.3329657815422001E-9</v>
      </c>
      <c r="N344">
        <v>1.48633859437971E-9</v>
      </c>
      <c r="O344">
        <v>1.3260312691399701E-9</v>
      </c>
      <c r="P344">
        <v>5.5673252474240601E-11</v>
      </c>
      <c r="Q344">
        <v>3.4772117526376099E-11</v>
      </c>
      <c r="R344">
        <v>3.95878753900248E-12</v>
      </c>
      <c r="S344">
        <v>1.7155775499793099E-10</v>
      </c>
      <c r="T344">
        <v>1.7760274783031801E-10</v>
      </c>
      <c r="U344">
        <v>1.79208868717704E-10</v>
      </c>
      <c r="V344">
        <v>8.3490612054716801E-11</v>
      </c>
      <c r="W344">
        <v>8.3490612054716801E-11</v>
      </c>
      <c r="X344">
        <v>9.9798133275809709E-10</v>
      </c>
      <c r="Y344">
        <v>5.4756664144426896E-10</v>
      </c>
      <c r="Z344">
        <v>8.63259054232983E-12</v>
      </c>
      <c r="AA344">
        <v>4.15628109363559E-13</v>
      </c>
      <c r="AB344">
        <v>1.4795822663427701E-12</v>
      </c>
      <c r="AC344">
        <v>2.49340117442552E-12</v>
      </c>
      <c r="AD344">
        <v>4.1238138866214197E-12</v>
      </c>
      <c r="AE344">
        <v>1.3357773426245101E-10</v>
      </c>
      <c r="AF344">
        <v>3.85879604554234E-11</v>
      </c>
      <c r="AG344">
        <v>3.4111742333894602E-10</v>
      </c>
      <c r="AH344">
        <v>3.5473719963716199E-12</v>
      </c>
      <c r="AI344">
        <v>8.6622816320431096E-14</v>
      </c>
      <c r="AJ344">
        <v>6.3392245781614996E-13</v>
      </c>
      <c r="AK344">
        <v>1.6405860709527699E-11</v>
      </c>
      <c r="AL344">
        <v>3.1668715338872697E-11</v>
      </c>
      <c r="AM344">
        <v>1.2255754206586501E-12</v>
      </c>
      <c r="AN344">
        <v>1.1685858508867001E-12</v>
      </c>
      <c r="AO344">
        <v>2.27317639101753E-12</v>
      </c>
      <c r="AP344">
        <v>5.3399469067098204E-13</v>
      </c>
      <c r="AQ344">
        <v>4.4391589430655903E-11</v>
      </c>
      <c r="AR344">
        <v>5.8952858215415198E-11</v>
      </c>
      <c r="AS344">
        <v>2.2769708616254999E-12</v>
      </c>
      <c r="AT344">
        <v>1.6157452200808601E-13</v>
      </c>
      <c r="AU344">
        <v>2.3448535553839702E-13</v>
      </c>
      <c r="AV344">
        <v>6.4589785490532998E-11</v>
      </c>
      <c r="AW344">
        <v>3.2830215638492198E-13</v>
      </c>
      <c r="AX344">
        <v>1.9100061983697601E-13</v>
      </c>
      <c r="AY344">
        <v>5.0792544756697801E-11</v>
      </c>
      <c r="AZ344">
        <v>8.7390647906178106E-11</v>
      </c>
      <c r="BA344">
        <v>1.6817643799817899E-12</v>
      </c>
      <c r="BB344">
        <v>4.1697318415114399E-12</v>
      </c>
      <c r="BC344">
        <v>1.5949730036646501E-10</v>
      </c>
      <c r="BD344">
        <v>1.1594544668977001E-12</v>
      </c>
      <c r="BE344">
        <v>3.9948721191254698E-13</v>
      </c>
      <c r="BF344">
        <v>1.8061082565179E-11</v>
      </c>
      <c r="BG344">
        <v>2.3384160309419301E-12</v>
      </c>
      <c r="BH344">
        <v>2.2156576107906302E-12</v>
      </c>
      <c r="BI344">
        <v>0</v>
      </c>
    </row>
    <row r="345" spans="2:61" s="145" customFormat="1">
      <c r="B345" t="s">
        <v>282</v>
      </c>
      <c r="C345" t="s">
        <v>267</v>
      </c>
      <c r="D345">
        <v>3.06068164849788</v>
      </c>
      <c r="E345">
        <v>2.9938439471842702</v>
      </c>
      <c r="F345">
        <v>2.1907541263570498</v>
      </c>
      <c r="G345">
        <v>6.7486349500347096</v>
      </c>
      <c r="H345">
        <v>5.8768213431373502</v>
      </c>
      <c r="I345">
        <v>3.98468215617928</v>
      </c>
      <c r="J345">
        <v>1.1106617553859199</v>
      </c>
      <c r="K345">
        <v>1.06462310344634</v>
      </c>
      <c r="L345">
        <v>0.39977622556023601</v>
      </c>
      <c r="M345">
        <v>3.3967640770995202</v>
      </c>
      <c r="N345">
        <v>3.6326219019819099</v>
      </c>
      <c r="O345">
        <v>3.1423819002719098</v>
      </c>
      <c r="P345">
        <v>0.15579385451649699</v>
      </c>
      <c r="Q345">
        <v>0.15447954104556599</v>
      </c>
      <c r="R345">
        <v>1.62365964245779E-2</v>
      </c>
      <c r="S345">
        <v>0.31266801437973502</v>
      </c>
      <c r="T345">
        <v>0.29986346295688199</v>
      </c>
      <c r="U345">
        <v>0.21091132378082</v>
      </c>
      <c r="V345">
        <v>0.191426594886969</v>
      </c>
      <c r="W345">
        <v>0.191426594886969</v>
      </c>
      <c r="X345">
        <v>1.9790181433706999</v>
      </c>
      <c r="Y345">
        <v>0.50830250116230702</v>
      </c>
      <c r="Z345">
        <v>1.05658322321402E-2</v>
      </c>
      <c r="AA345">
        <v>2.4116921173698799E-3</v>
      </c>
      <c r="AB345">
        <v>8.5853117446824199E-3</v>
      </c>
      <c r="AC345">
        <v>7.9256648170743307E-3</v>
      </c>
      <c r="AD345">
        <v>2.9386719934486201E-3</v>
      </c>
      <c r="AE345">
        <v>4.24894704494592E-2</v>
      </c>
      <c r="AF345">
        <v>0.15423680907242801</v>
      </c>
      <c r="AG345">
        <v>0.79019255715524805</v>
      </c>
      <c r="AH345">
        <v>8.1028254437283103E-3</v>
      </c>
      <c r="AI345">
        <v>5.0263097850686202E-4</v>
      </c>
      <c r="AJ345">
        <v>1.32740548106659E-4</v>
      </c>
      <c r="AK345">
        <v>3.43531439199428E-3</v>
      </c>
      <c r="AL345">
        <v>5.1941694289286203E-2</v>
      </c>
      <c r="AM345">
        <v>1.0350047007541101E-4</v>
      </c>
      <c r="AN345">
        <v>1.17439128874805E-4</v>
      </c>
      <c r="AO345">
        <v>1.3190160771375701E-2</v>
      </c>
      <c r="AP345">
        <v>3.0985170569444698E-3</v>
      </c>
      <c r="AQ345">
        <v>0.13223659271379101</v>
      </c>
      <c r="AR345">
        <v>7.3433358507246096E-2</v>
      </c>
      <c r="AS345">
        <v>0.90965536928881496</v>
      </c>
      <c r="AT345">
        <v>2.6097695748420401E-4</v>
      </c>
      <c r="AU345">
        <v>2.7138362956442402E-4</v>
      </c>
      <c r="AV345">
        <v>0.25731855782767199</v>
      </c>
      <c r="AW345">
        <v>1.58471693551425E-3</v>
      </c>
      <c r="AX345">
        <v>1.10828569794992E-3</v>
      </c>
      <c r="AY345">
        <v>1.0635733357614301E-2</v>
      </c>
      <c r="AZ345">
        <v>1.43733820226539E-2</v>
      </c>
      <c r="BA345">
        <v>7.6457457176270401E-3</v>
      </c>
      <c r="BB345">
        <v>2.4194969462287001E-2</v>
      </c>
      <c r="BC345">
        <v>2.9192349437731E-2</v>
      </c>
      <c r="BD345">
        <v>6.7277624762875198E-3</v>
      </c>
      <c r="BE345">
        <v>2.31803417106426E-3</v>
      </c>
      <c r="BF345">
        <v>4.2389900631006401E-2</v>
      </c>
      <c r="BG345">
        <v>3.7137125264878601E-4</v>
      </c>
      <c r="BH345">
        <v>3.5168963082102701E-4</v>
      </c>
      <c r="BI345">
        <v>0</v>
      </c>
    </row>
    <row r="346" spans="2:61" s="145" customFormat="1">
      <c r="B346" t="s">
        <v>283</v>
      </c>
      <c r="C346" t="s">
        <v>267</v>
      </c>
      <c r="D346">
        <v>16.358382578383001</v>
      </c>
      <c r="E346">
        <v>17.148942895662401</v>
      </c>
      <c r="F346">
        <v>14.8691881901551</v>
      </c>
      <c r="G346">
        <v>39.746536048656601</v>
      </c>
      <c r="H346">
        <v>34.1341987024622</v>
      </c>
      <c r="I346">
        <v>24.860272295366102</v>
      </c>
      <c r="J346">
        <v>5.7951295949483699</v>
      </c>
      <c r="K346">
        <v>5.1476030969293598</v>
      </c>
      <c r="L346">
        <v>3.2980129666528102</v>
      </c>
      <c r="M346">
        <v>15.0760293130215</v>
      </c>
      <c r="N346">
        <v>17.166488213823499</v>
      </c>
      <c r="O346">
        <v>14.9632477685807</v>
      </c>
      <c r="P346">
        <v>1.1129989729463601</v>
      </c>
      <c r="Q346">
        <v>0.48261183686492698</v>
      </c>
      <c r="R346">
        <v>5.2447238312807398E-2</v>
      </c>
      <c r="S346">
        <v>5.0279419681724002</v>
      </c>
      <c r="T346">
        <v>4.4087028844984602</v>
      </c>
      <c r="U346">
        <v>0.82711278663587695</v>
      </c>
      <c r="V346">
        <v>2.8955867783118601</v>
      </c>
      <c r="W346">
        <v>2.8955867783118601</v>
      </c>
      <c r="X346">
        <v>13.5952282791811</v>
      </c>
      <c r="Y346">
        <v>5.2821231108173601</v>
      </c>
      <c r="Z346">
        <v>0.17009559108971201</v>
      </c>
      <c r="AA346">
        <v>6.3786444981815396E-3</v>
      </c>
      <c r="AB346">
        <v>2.2707148699028099E-2</v>
      </c>
      <c r="AC346">
        <v>4.40915429133589E-2</v>
      </c>
      <c r="AD346">
        <v>8.5741927783125303E-3</v>
      </c>
      <c r="AE346">
        <v>2.0716996633164801</v>
      </c>
      <c r="AF346">
        <v>0.228800531133665</v>
      </c>
      <c r="AG346">
        <v>3.7506788524167201</v>
      </c>
      <c r="AH346">
        <v>0.39091491911555998</v>
      </c>
      <c r="AI346">
        <v>1.32940034201583E-3</v>
      </c>
      <c r="AJ346">
        <v>1.2060374418149001E-3</v>
      </c>
      <c r="AK346">
        <v>3.1212149115292399E-2</v>
      </c>
      <c r="AL346">
        <v>3.83498435995249</v>
      </c>
      <c r="AM346">
        <v>3.0394753121476101E-3</v>
      </c>
      <c r="AN346">
        <v>3.0890679150554199E-3</v>
      </c>
      <c r="AO346">
        <v>3.4886437546688603E-2</v>
      </c>
      <c r="AP346">
        <v>8.1952163941037808E-3</v>
      </c>
      <c r="AQ346">
        <v>4.0447773187534404</v>
      </c>
      <c r="AR346">
        <v>9.3329792589937594E-2</v>
      </c>
      <c r="AS346">
        <v>0.17169996330895401</v>
      </c>
      <c r="AT346">
        <v>1.9251701743593998E-2</v>
      </c>
      <c r="AU346">
        <v>1.9699073721853599E-2</v>
      </c>
      <c r="AV346">
        <v>0.851849322296648</v>
      </c>
      <c r="AW346">
        <v>1.3672487551265201E-2</v>
      </c>
      <c r="AX346">
        <v>2.9312864684199998E-3</v>
      </c>
      <c r="AY346">
        <v>9.6632813660945394E-2</v>
      </c>
      <c r="AZ346">
        <v>0.10565746102126</v>
      </c>
      <c r="BA346">
        <v>2.7691395055883201E-2</v>
      </c>
      <c r="BB346">
        <v>6.3992873606352196E-2</v>
      </c>
      <c r="BC346">
        <v>0.20025890556881301</v>
      </c>
      <c r="BD346">
        <v>1.7794147435056602E-2</v>
      </c>
      <c r="BE346">
        <v>6.1309301487376001E-3</v>
      </c>
      <c r="BF346">
        <v>0.20989798658102299</v>
      </c>
      <c r="BG346">
        <v>4.7639709900781597E-2</v>
      </c>
      <c r="BH346">
        <v>4.5141692983870198E-2</v>
      </c>
      <c r="BI346">
        <v>0</v>
      </c>
    </row>
    <row r="347" spans="2:61" s="145" customFormat="1">
      <c r="B347" t="s">
        <v>284</v>
      </c>
      <c r="C347" t="s">
        <v>267</v>
      </c>
      <c r="D347">
        <v>45.113177853442401</v>
      </c>
      <c r="E347">
        <v>40.512102386880599</v>
      </c>
      <c r="F347">
        <v>27.864823178999</v>
      </c>
      <c r="G347">
        <v>106.477296218799</v>
      </c>
      <c r="H347">
        <v>91.915064394671404</v>
      </c>
      <c r="I347">
        <v>64.624371330951902</v>
      </c>
      <c r="J347">
        <v>25.7732176226815</v>
      </c>
      <c r="K347">
        <v>21.4240186822563</v>
      </c>
      <c r="L347">
        <v>9.9069245065980596</v>
      </c>
      <c r="M347">
        <v>49.2188960758142</v>
      </c>
      <c r="N347">
        <v>53.088706318051599</v>
      </c>
      <c r="O347">
        <v>45.993542675851401</v>
      </c>
      <c r="P347">
        <v>1.32745467500924</v>
      </c>
      <c r="Q347">
        <v>1.2412216798305999</v>
      </c>
      <c r="R347">
        <v>0.111036554103933</v>
      </c>
      <c r="S347">
        <v>2.9667488008199601</v>
      </c>
      <c r="T347">
        <v>2.8465619644182998</v>
      </c>
      <c r="U347">
        <v>2.5406546595186001</v>
      </c>
      <c r="V347">
        <v>2.3750110676528702</v>
      </c>
      <c r="W347">
        <v>2.3750110676528702</v>
      </c>
      <c r="X347">
        <v>36.653807267250002</v>
      </c>
      <c r="Y347">
        <v>15.2790379361322</v>
      </c>
      <c r="Z347">
        <v>0.131724709690033</v>
      </c>
      <c r="AA347">
        <v>1.4011701670506501E-2</v>
      </c>
      <c r="AB347">
        <v>4.9879844134489301E-2</v>
      </c>
      <c r="AC347">
        <v>7.4581491748875905E-2</v>
      </c>
      <c r="AD347">
        <v>3.93112942548237E-2</v>
      </c>
      <c r="AE347">
        <v>6.9359709690343898</v>
      </c>
      <c r="AF347">
        <v>2.5703832558999502</v>
      </c>
      <c r="AG347">
        <v>13.2628048427159</v>
      </c>
      <c r="AH347">
        <v>0.134980143566994</v>
      </c>
      <c r="AI347">
        <v>2.92023814751009E-3</v>
      </c>
      <c r="AJ347">
        <v>8.8028995926855199E-3</v>
      </c>
      <c r="AK347">
        <v>0.22781831244010201</v>
      </c>
      <c r="AL347">
        <v>1.21911427614138</v>
      </c>
      <c r="AM347">
        <v>3.8904314609606097E-2</v>
      </c>
      <c r="AN347">
        <v>4.7908312289574602E-2</v>
      </c>
      <c r="AO347">
        <v>7.66335787157153E-2</v>
      </c>
      <c r="AP347">
        <v>1.80020892012656E-2</v>
      </c>
      <c r="AQ347">
        <v>1.65003308930936</v>
      </c>
      <c r="AR347">
        <v>0.63411187043635298</v>
      </c>
      <c r="AS347">
        <v>0.24942479973819401</v>
      </c>
      <c r="AT347">
        <v>6.1813501347934598E-3</v>
      </c>
      <c r="AU347">
        <v>8.3446045620779105E-3</v>
      </c>
      <c r="AV347">
        <v>2.7017598700617902</v>
      </c>
      <c r="AW347">
        <v>1.1462691506318101E-2</v>
      </c>
      <c r="AX347">
        <v>6.4390344246340403E-3</v>
      </c>
      <c r="AY347">
        <v>0.70532549531455302</v>
      </c>
      <c r="AZ347">
        <v>0.51410777161308696</v>
      </c>
      <c r="BA347">
        <v>5.3629395995843203E-2</v>
      </c>
      <c r="BB347">
        <v>0.14057046983356</v>
      </c>
      <c r="BC347">
        <v>0.952923317153621</v>
      </c>
      <c r="BD347">
        <v>3.9087659676299798E-2</v>
      </c>
      <c r="BE347">
        <v>1.3467557916312101E-2</v>
      </c>
      <c r="BF347">
        <v>0.45931016634886901</v>
      </c>
      <c r="BG347">
        <v>5.9678228617832299E-2</v>
      </c>
      <c r="BH347">
        <v>5.6585354336815601E-2</v>
      </c>
      <c r="BI347">
        <v>0</v>
      </c>
    </row>
    <row r="348" spans="2:61" s="145" customFormat="1"/>
    <row r="349" spans="2:61" s="145" customFormat="1">
      <c r="B349" s="146"/>
    </row>
    <row r="350" spans="2:61" s="145" customFormat="1">
      <c r="B350" t="s">
        <v>11</v>
      </c>
      <c r="C350" t="s">
        <v>12</v>
      </c>
    </row>
    <row r="351" spans="2:61" s="145" customFormat="1">
      <c r="B351" t="s">
        <v>13</v>
      </c>
      <c r="C351" t="s">
        <v>14</v>
      </c>
    </row>
    <row r="352" spans="2:61" s="145" customFormat="1">
      <c r="B352" t="s">
        <v>15</v>
      </c>
      <c r="C352" t="s">
        <v>367</v>
      </c>
    </row>
    <row r="353" spans="2:3" s="145" customFormat="1">
      <c r="B353" t="s">
        <v>16</v>
      </c>
      <c r="C353" t="s">
        <v>368</v>
      </c>
    </row>
    <row r="354" spans="2:3" s="145" customFormat="1">
      <c r="B354" t="s">
        <v>17</v>
      </c>
      <c r="C354" t="s">
        <v>369</v>
      </c>
    </row>
    <row r="355" spans="2:3" s="145" customFormat="1">
      <c r="B355" t="s">
        <v>18</v>
      </c>
      <c r="C355" t="s">
        <v>370</v>
      </c>
    </row>
    <row r="356" spans="2:3" s="145" customFormat="1">
      <c r="B356" t="s">
        <v>19</v>
      </c>
      <c r="C356" t="s">
        <v>436</v>
      </c>
    </row>
    <row r="357" spans="2:3" s="145" customFormat="1">
      <c r="B357" t="s">
        <v>20</v>
      </c>
      <c r="C357" t="s">
        <v>371</v>
      </c>
    </row>
    <row r="358" spans="2:3" s="145" customFormat="1">
      <c r="B358" t="s">
        <v>21</v>
      </c>
      <c r="C358" t="s">
        <v>372</v>
      </c>
    </row>
    <row r="359" spans="2:3" s="145" customFormat="1">
      <c r="B359" t="s">
        <v>22</v>
      </c>
      <c r="C359" t="s">
        <v>373</v>
      </c>
    </row>
    <row r="360" spans="2:3" s="145" customFormat="1">
      <c r="B360" t="s">
        <v>23</v>
      </c>
      <c r="C360" t="s">
        <v>374</v>
      </c>
    </row>
    <row r="361" spans="2:3" s="145" customFormat="1">
      <c r="B361" t="s">
        <v>24</v>
      </c>
      <c r="C361" t="s">
        <v>426</v>
      </c>
    </row>
    <row r="362" spans="2:3" s="145" customFormat="1">
      <c r="B362" t="s">
        <v>25</v>
      </c>
      <c r="C362" t="s">
        <v>375</v>
      </c>
    </row>
    <row r="363" spans="2:3" s="145" customFormat="1">
      <c r="B363" t="s">
        <v>26</v>
      </c>
      <c r="C363" t="s">
        <v>376</v>
      </c>
    </row>
    <row r="364" spans="2:3" s="145" customFormat="1">
      <c r="B364" t="s">
        <v>27</v>
      </c>
      <c r="C364" t="s">
        <v>377</v>
      </c>
    </row>
    <row r="365" spans="2:3" s="145" customFormat="1">
      <c r="B365" t="s">
        <v>28</v>
      </c>
      <c r="C365" t="s">
        <v>378</v>
      </c>
    </row>
    <row r="366" spans="2:3" s="145" customFormat="1">
      <c r="B366" t="s">
        <v>29</v>
      </c>
      <c r="C366" t="s">
        <v>379</v>
      </c>
    </row>
    <row r="367" spans="2:3" s="145" customFormat="1">
      <c r="B367" t="s">
        <v>30</v>
      </c>
      <c r="C367" t="s">
        <v>380</v>
      </c>
    </row>
    <row r="368" spans="2:3" s="145" customFormat="1">
      <c r="B368" t="s">
        <v>31</v>
      </c>
      <c r="C368" t="s">
        <v>381</v>
      </c>
    </row>
    <row r="369" spans="2:3" s="145" customFormat="1">
      <c r="B369" t="s">
        <v>32</v>
      </c>
      <c r="C369" t="s">
        <v>382</v>
      </c>
    </row>
    <row r="370" spans="2:3" s="145" customFormat="1">
      <c r="B370" t="s">
        <v>33</v>
      </c>
      <c r="C370" t="s">
        <v>383</v>
      </c>
    </row>
    <row r="371" spans="2:3" s="145" customFormat="1">
      <c r="B371" t="s">
        <v>34</v>
      </c>
      <c r="C371" t="s">
        <v>384</v>
      </c>
    </row>
    <row r="372" spans="2:3" s="145" customFormat="1">
      <c r="B372" t="s">
        <v>35</v>
      </c>
      <c r="C372" t="s">
        <v>385</v>
      </c>
    </row>
    <row r="373" spans="2:3" s="145" customFormat="1">
      <c r="B373" t="s">
        <v>36</v>
      </c>
      <c r="C373" t="s">
        <v>386</v>
      </c>
    </row>
    <row r="374" spans="2:3" s="145" customFormat="1">
      <c r="B374" t="s">
        <v>37</v>
      </c>
      <c r="C374" t="s">
        <v>387</v>
      </c>
    </row>
    <row r="375" spans="2:3" s="145" customFormat="1">
      <c r="B375" t="s">
        <v>38</v>
      </c>
      <c r="C375" t="s">
        <v>388</v>
      </c>
    </row>
    <row r="376" spans="2:3" s="145" customFormat="1">
      <c r="B376" t="s">
        <v>39</v>
      </c>
      <c r="C376" t="s">
        <v>389</v>
      </c>
    </row>
    <row r="377" spans="2:3" s="145" customFormat="1">
      <c r="B377" t="s">
        <v>40</v>
      </c>
      <c r="C377" t="s">
        <v>390</v>
      </c>
    </row>
    <row r="378" spans="2:3" s="145" customFormat="1">
      <c r="B378" t="s">
        <v>41</v>
      </c>
      <c r="C378" t="s">
        <v>391</v>
      </c>
    </row>
    <row r="379" spans="2:3" s="145" customFormat="1">
      <c r="B379" t="s">
        <v>42</v>
      </c>
      <c r="C379" t="s">
        <v>392</v>
      </c>
    </row>
    <row r="380" spans="2:3" s="145" customFormat="1">
      <c r="B380" t="s">
        <v>43</v>
      </c>
      <c r="C380" t="s">
        <v>437</v>
      </c>
    </row>
    <row r="381" spans="2:3" s="145" customFormat="1">
      <c r="B381" t="s">
        <v>44</v>
      </c>
      <c r="C381" t="s">
        <v>427</v>
      </c>
    </row>
    <row r="382" spans="2:3" s="145" customFormat="1">
      <c r="B382" t="s">
        <v>45</v>
      </c>
      <c r="C382" t="s">
        <v>393</v>
      </c>
    </row>
    <row r="383" spans="2:3" s="145" customFormat="1">
      <c r="B383" t="s">
        <v>46</v>
      </c>
      <c r="C383" t="s">
        <v>394</v>
      </c>
    </row>
    <row r="384" spans="2:3" s="145" customFormat="1">
      <c r="B384" t="s">
        <v>47</v>
      </c>
      <c r="C384" t="s">
        <v>395</v>
      </c>
    </row>
    <row r="385" spans="2:3" s="145" customFormat="1">
      <c r="B385" t="s">
        <v>48</v>
      </c>
      <c r="C385" t="s">
        <v>396</v>
      </c>
    </row>
    <row r="386" spans="2:3" s="145" customFormat="1">
      <c r="B386" t="s">
        <v>49</v>
      </c>
      <c r="C386" t="s">
        <v>397</v>
      </c>
    </row>
    <row r="387" spans="2:3" s="145" customFormat="1">
      <c r="B387" t="s">
        <v>50</v>
      </c>
      <c r="C387" t="s">
        <v>398</v>
      </c>
    </row>
    <row r="388" spans="2:3" s="145" customFormat="1">
      <c r="B388" t="s">
        <v>51</v>
      </c>
      <c r="C388" t="s">
        <v>399</v>
      </c>
    </row>
    <row r="389" spans="2:3" s="145" customFormat="1">
      <c r="B389" t="s">
        <v>52</v>
      </c>
      <c r="C389" t="s">
        <v>400</v>
      </c>
    </row>
    <row r="390" spans="2:3" s="145" customFormat="1">
      <c r="B390" t="s">
        <v>53</v>
      </c>
      <c r="C390" t="s">
        <v>401</v>
      </c>
    </row>
    <row r="391" spans="2:3" s="145" customFormat="1">
      <c r="B391" t="s">
        <v>54</v>
      </c>
      <c r="C391" t="s">
        <v>402</v>
      </c>
    </row>
    <row r="392" spans="2:3" s="145" customFormat="1">
      <c r="B392" t="s">
        <v>55</v>
      </c>
      <c r="C392" t="s">
        <v>403</v>
      </c>
    </row>
    <row r="393" spans="2:3" s="145" customFormat="1">
      <c r="B393" t="s">
        <v>56</v>
      </c>
      <c r="C393" t="s">
        <v>404</v>
      </c>
    </row>
    <row r="394" spans="2:3" s="145" customFormat="1">
      <c r="B394" t="s">
        <v>57</v>
      </c>
      <c r="C394" t="s">
        <v>405</v>
      </c>
    </row>
    <row r="395" spans="2:3" s="145" customFormat="1">
      <c r="B395" t="s">
        <v>91</v>
      </c>
      <c r="C395" t="s">
        <v>406</v>
      </c>
    </row>
    <row r="396" spans="2:3" s="145" customFormat="1">
      <c r="B396" t="s">
        <v>92</v>
      </c>
      <c r="C396" t="s">
        <v>407</v>
      </c>
    </row>
    <row r="397" spans="2:3" s="145" customFormat="1">
      <c r="B397" t="s">
        <v>93</v>
      </c>
      <c r="C397" t="s">
        <v>408</v>
      </c>
    </row>
    <row r="398" spans="2:3" s="145" customFormat="1">
      <c r="B398" t="s">
        <v>94</v>
      </c>
      <c r="C398" t="s">
        <v>409</v>
      </c>
    </row>
    <row r="399" spans="2:3" s="145" customFormat="1">
      <c r="B399" t="s">
        <v>95</v>
      </c>
      <c r="C399" t="s">
        <v>410</v>
      </c>
    </row>
    <row r="400" spans="2:3" s="145" customFormat="1">
      <c r="B400" t="s">
        <v>96</v>
      </c>
      <c r="C400" t="s">
        <v>411</v>
      </c>
    </row>
    <row r="401" spans="2:3" s="145" customFormat="1">
      <c r="B401" t="s">
        <v>106</v>
      </c>
      <c r="C401" t="s">
        <v>412</v>
      </c>
    </row>
    <row r="402" spans="2:3" s="145" customFormat="1">
      <c r="B402" t="s">
        <v>107</v>
      </c>
      <c r="C402" t="s">
        <v>413</v>
      </c>
    </row>
    <row r="403" spans="2:3" s="145" customFormat="1">
      <c r="B403" t="s">
        <v>108</v>
      </c>
      <c r="C403" t="s">
        <v>414</v>
      </c>
    </row>
    <row r="404" spans="2:3" s="145" customFormat="1">
      <c r="B404" t="s">
        <v>211</v>
      </c>
      <c r="C404" t="s">
        <v>415</v>
      </c>
    </row>
    <row r="405" spans="2:3" s="145" customFormat="1">
      <c r="B405" t="s">
        <v>212</v>
      </c>
      <c r="C405" t="s">
        <v>416</v>
      </c>
    </row>
    <row r="406" spans="2:3" s="145" customFormat="1">
      <c r="B406" t="s">
        <v>213</v>
      </c>
      <c r="C406" t="s">
        <v>417</v>
      </c>
    </row>
    <row r="407" spans="2:3" s="145" customFormat="1">
      <c r="B407" t="s">
        <v>419</v>
      </c>
      <c r="C407" t="s">
        <v>418</v>
      </c>
    </row>
    <row r="408" spans="2:3" s="145" customFormat="1">
      <c r="B408" t="s">
        <v>428</v>
      </c>
      <c r="C408" t="s">
        <v>420</v>
      </c>
    </row>
    <row r="409" spans="2:3" s="145" customFormat="1">
      <c r="B409" t="s">
        <v>471</v>
      </c>
      <c r="C409" t="s">
        <v>472</v>
      </c>
    </row>
    <row r="410" spans="2:3" s="145" customFormat="1">
      <c r="B410" t="s">
        <v>58</v>
      </c>
      <c r="C410" t="s">
        <v>478</v>
      </c>
    </row>
    <row r="411" spans="2:3" s="145" customFormat="1">
      <c r="B411" t="s">
        <v>59</v>
      </c>
      <c r="C411" t="s">
        <v>103</v>
      </c>
    </row>
    <row r="412" spans="2:3" s="145" customFormat="1">
      <c r="B412" t="s">
        <v>61</v>
      </c>
      <c r="C412" t="s">
        <v>62</v>
      </c>
    </row>
    <row r="413" spans="2:3" s="145" customFormat="1">
      <c r="B413" t="s">
        <v>65</v>
      </c>
      <c r="C413" t="s">
        <v>64</v>
      </c>
    </row>
    <row r="414" spans="2:3" s="145" customFormat="1">
      <c r="B414" t="s">
        <v>66</v>
      </c>
      <c r="C414" t="s">
        <v>64</v>
      </c>
    </row>
    <row r="415" spans="2:3" s="145" customFormat="1">
      <c r="B415" t="s">
        <v>299</v>
      </c>
      <c r="C415" t="s">
        <v>64</v>
      </c>
    </row>
    <row r="416" spans="2:3" s="145" customFormat="1">
      <c r="B416" t="s">
        <v>67</v>
      </c>
      <c r="C416" t="s">
        <v>300</v>
      </c>
    </row>
    <row r="417" spans="1:61" s="145" customFormat="1">
      <c r="B417" t="s">
        <v>69</v>
      </c>
      <c r="C417" t="s">
        <v>70</v>
      </c>
    </row>
    <row r="418" spans="1:61" s="145" customFormat="1"/>
    <row r="419" spans="1:61" s="145" customFormat="1">
      <c r="B419" t="s">
        <v>300</v>
      </c>
      <c r="C419" t="s">
        <v>2</v>
      </c>
      <c r="D419" t="s">
        <v>119</v>
      </c>
      <c r="E419" t="s">
        <v>117</v>
      </c>
      <c r="F419" t="s">
        <v>116</v>
      </c>
      <c r="G419" t="s">
        <v>121</v>
      </c>
      <c r="H419" t="s">
        <v>434</v>
      </c>
      <c r="I419" t="s">
        <v>120</v>
      </c>
      <c r="J419" t="s">
        <v>187</v>
      </c>
      <c r="K419" t="s">
        <v>185</v>
      </c>
      <c r="L419" t="s">
        <v>186</v>
      </c>
      <c r="M419" t="s">
        <v>429</v>
      </c>
      <c r="N419" t="s">
        <v>189</v>
      </c>
      <c r="O419" t="s">
        <v>188</v>
      </c>
      <c r="P419" t="s">
        <v>172</v>
      </c>
      <c r="Q419" t="s">
        <v>171</v>
      </c>
      <c r="R419" t="s">
        <v>170</v>
      </c>
      <c r="S419" t="s">
        <v>174</v>
      </c>
      <c r="T419" t="s">
        <v>173</v>
      </c>
      <c r="U419" t="s">
        <v>156</v>
      </c>
      <c r="V419" t="s">
        <v>155</v>
      </c>
      <c r="W419" t="s">
        <v>154</v>
      </c>
      <c r="X419" t="s">
        <v>159</v>
      </c>
      <c r="Y419" t="s">
        <v>158</v>
      </c>
      <c r="Z419" t="s">
        <v>122</v>
      </c>
      <c r="AA419" t="s">
        <v>123</v>
      </c>
      <c r="AB419" t="s">
        <v>146</v>
      </c>
      <c r="AC419" t="s">
        <v>153</v>
      </c>
      <c r="AD419" t="s">
        <v>124</v>
      </c>
      <c r="AE419" t="s">
        <v>125</v>
      </c>
      <c r="AF419" t="s">
        <v>435</v>
      </c>
      <c r="AG419" t="s">
        <v>149</v>
      </c>
      <c r="AH419" t="s">
        <v>126</v>
      </c>
      <c r="AI419" t="s">
        <v>152</v>
      </c>
      <c r="AJ419" t="s">
        <v>127</v>
      </c>
      <c r="AK419" t="s">
        <v>148</v>
      </c>
      <c r="AL419" t="s">
        <v>202</v>
      </c>
      <c r="AM419" t="s">
        <v>203</v>
      </c>
      <c r="AN419" t="s">
        <v>204</v>
      </c>
      <c r="AO419" t="s">
        <v>128</v>
      </c>
      <c r="AP419" t="s">
        <v>147</v>
      </c>
      <c r="AQ419" t="s">
        <v>129</v>
      </c>
      <c r="AR419" t="s">
        <v>130</v>
      </c>
      <c r="AS419" t="s">
        <v>131</v>
      </c>
      <c r="AT419" t="s">
        <v>132</v>
      </c>
      <c r="AU419" t="s">
        <v>150</v>
      </c>
      <c r="AV419" t="s">
        <v>133</v>
      </c>
      <c r="AW419" t="s">
        <v>134</v>
      </c>
      <c r="AX419" t="s">
        <v>135</v>
      </c>
      <c r="AY419" t="s">
        <v>136</v>
      </c>
      <c r="AZ419" t="s">
        <v>138</v>
      </c>
      <c r="BA419" t="s">
        <v>151</v>
      </c>
      <c r="BB419" t="s">
        <v>139</v>
      </c>
      <c r="BC419" t="s">
        <v>140</v>
      </c>
      <c r="BD419" t="s">
        <v>141</v>
      </c>
      <c r="BE419" t="s">
        <v>145</v>
      </c>
      <c r="BF419" t="s">
        <v>142</v>
      </c>
      <c r="BG419" t="s">
        <v>143</v>
      </c>
      <c r="BH419" t="s">
        <v>144</v>
      </c>
      <c r="BI419" t="s">
        <v>447</v>
      </c>
    </row>
    <row r="420" spans="1:61" s="145" customFormat="1">
      <c r="A420" t="s">
        <v>297</v>
      </c>
      <c r="B420" t="s">
        <v>301</v>
      </c>
      <c r="C420" t="s">
        <v>302</v>
      </c>
      <c r="D420">
        <v>5.48232209699008E-9</v>
      </c>
      <c r="E420">
        <v>4.7097227052114097E-9</v>
      </c>
      <c r="F420">
        <v>2.7164857291323998E-9</v>
      </c>
      <c r="G420">
        <v>1.03532090368883E-8</v>
      </c>
      <c r="H420">
        <v>2.67089562559366E-8</v>
      </c>
      <c r="I420">
        <v>9.3765490884099295E-9</v>
      </c>
      <c r="J420">
        <v>3.00327369281882E-9</v>
      </c>
      <c r="K420">
        <v>2.6392534772815798E-9</v>
      </c>
      <c r="L420">
        <v>9.2779671806598401E-10</v>
      </c>
      <c r="M420">
        <v>1.5365884406569299E-8</v>
      </c>
      <c r="N420">
        <v>4.21397624921234E-9</v>
      </c>
      <c r="O420">
        <v>3.8929986326086303E-9</v>
      </c>
      <c r="P420">
        <v>6.5099697399797604E-10</v>
      </c>
      <c r="Q420">
        <v>2.9793733400435198E-10</v>
      </c>
      <c r="R420">
        <v>1.6157123128497001E-11</v>
      </c>
      <c r="S420">
        <v>2.1052275924237401E-9</v>
      </c>
      <c r="T420">
        <v>2.3360819878343998E-9</v>
      </c>
      <c r="U420">
        <v>3.3753722821475799E-10</v>
      </c>
      <c r="V420">
        <v>2.82017697140586E-10</v>
      </c>
      <c r="W420">
        <v>2.82017697140586E-10</v>
      </c>
      <c r="X420">
        <v>3.3021792462121502E-9</v>
      </c>
      <c r="Y420">
        <v>3.0954118669782402E-9</v>
      </c>
      <c r="Z420">
        <v>1.22192706161606E-11</v>
      </c>
      <c r="AA420">
        <v>3.5317012167950701E-13</v>
      </c>
      <c r="AB420">
        <v>1.25723991536394E-12</v>
      </c>
      <c r="AC420">
        <v>3.0411873502069898E-12</v>
      </c>
      <c r="AD420">
        <v>1.242110538957E-12</v>
      </c>
      <c r="AE420">
        <v>1.9652376360437201E-10</v>
      </c>
      <c r="AF420">
        <v>5.88360838125584E-9</v>
      </c>
      <c r="AG420">
        <v>6.7976933118466195E-10</v>
      </c>
      <c r="AH420">
        <v>2.5659380095192901E-11</v>
      </c>
      <c r="AI420">
        <v>7.36056823176709E-14</v>
      </c>
      <c r="AJ420">
        <v>1.5529991714218199E-12</v>
      </c>
      <c r="AK420">
        <v>4.0191489943628798E-11</v>
      </c>
      <c r="AL420">
        <v>2.5460724058456897E-10</v>
      </c>
      <c r="AM420">
        <v>2.2880549695013102E-12</v>
      </c>
      <c r="AN420">
        <v>2.4169284757734201E-12</v>
      </c>
      <c r="AO420">
        <v>1.9315776881500602E-12</v>
      </c>
      <c r="AP420">
        <v>4.5374931490862198E-13</v>
      </c>
      <c r="AQ420">
        <v>2.6412827020528399E-10</v>
      </c>
      <c r="AR420">
        <v>9.3656727707306096E-11</v>
      </c>
      <c r="AS420">
        <v>7.7419394110307406E-11</v>
      </c>
      <c r="AT420">
        <v>1.2697842977096099E-12</v>
      </c>
      <c r="AU420">
        <v>1.31638012033768E-12</v>
      </c>
      <c r="AV420">
        <v>5.9674035680288396E-10</v>
      </c>
      <c r="AW420">
        <v>8.6004838614505204E-13</v>
      </c>
      <c r="AX420">
        <v>1.62298243619709E-13</v>
      </c>
      <c r="AY420">
        <v>1.2443285286547501E-10</v>
      </c>
      <c r="AZ420">
        <v>1.6279117924765499E-11</v>
      </c>
      <c r="BA420">
        <v>1.7284859626290601E-12</v>
      </c>
      <c r="BB420">
        <v>3.54313067057112E-12</v>
      </c>
      <c r="BC420">
        <v>3.00630288935835E-11</v>
      </c>
      <c r="BD420">
        <v>9.8521891549429092E-13</v>
      </c>
      <c r="BE420">
        <v>3.39454777148264E-13</v>
      </c>
      <c r="BF420">
        <v>3.76341704122775E-11</v>
      </c>
      <c r="BG420">
        <v>3.8575292066176101E-12</v>
      </c>
      <c r="BH420">
        <v>3.6550162628934998E-12</v>
      </c>
      <c r="BI420">
        <v>0</v>
      </c>
    </row>
    <row r="421" spans="1:61" s="145" customFormat="1">
      <c r="A421" t="s">
        <v>298</v>
      </c>
      <c r="B421" t="s">
        <v>303</v>
      </c>
      <c r="C421" t="s">
        <v>304</v>
      </c>
      <c r="D421">
        <v>0.51589041386099399</v>
      </c>
      <c r="E421">
        <v>0.54393891585449095</v>
      </c>
      <c r="F421">
        <v>0.54077099221267899</v>
      </c>
      <c r="G421">
        <v>2.0629924365097699E-2</v>
      </c>
      <c r="H421">
        <v>3.4853394268679699E-2</v>
      </c>
      <c r="I421">
        <v>1.0579995584290699E-2</v>
      </c>
      <c r="J421">
        <v>4.3117738966034196E-3</v>
      </c>
      <c r="K421">
        <v>4.0591944751947303E-3</v>
      </c>
      <c r="L421">
        <v>1.03290576203157E-3</v>
      </c>
      <c r="M421">
        <v>2.0770491443246199E-2</v>
      </c>
      <c r="N421">
        <v>1.0097235890102E-2</v>
      </c>
      <c r="O421">
        <v>8.2880419888479995E-3</v>
      </c>
      <c r="P421">
        <v>1.6255324661723099E-4</v>
      </c>
      <c r="Q421">
        <v>1.5707862329798501E-4</v>
      </c>
      <c r="R421">
        <v>1.5443690971247702E-5</v>
      </c>
      <c r="S421">
        <v>3.3783444999624899E-4</v>
      </c>
      <c r="T421">
        <v>3.2635087417363299E-4</v>
      </c>
      <c r="U421">
        <v>2.2013167559044501E-4</v>
      </c>
      <c r="V421">
        <v>2.85266893509111E-2</v>
      </c>
      <c r="W421">
        <v>2.85266893509111E-2</v>
      </c>
      <c r="X421">
        <v>7.3542109178365697E-3</v>
      </c>
      <c r="Y421">
        <v>1.93053163579331E-3</v>
      </c>
      <c r="Z421">
        <v>1.05759835782958E-5</v>
      </c>
      <c r="AA421">
        <v>2.1669384356979201E-6</v>
      </c>
      <c r="AB421">
        <v>7.7140203212547406E-6</v>
      </c>
      <c r="AC421">
        <v>7.2107264113452096E-6</v>
      </c>
      <c r="AD421">
        <v>2.8477709966672598E-6</v>
      </c>
      <c r="AE421">
        <v>1.3718649126741601E-4</v>
      </c>
      <c r="AF421">
        <v>6.3557864250277903E-3</v>
      </c>
      <c r="AG421">
        <v>2.8055719363301499E-3</v>
      </c>
      <c r="AH421">
        <v>9.2194744536629599E-6</v>
      </c>
      <c r="AI421">
        <v>4.5162082608073002E-7</v>
      </c>
      <c r="AJ421">
        <v>2.7276736038176101E-7</v>
      </c>
      <c r="AK421">
        <v>7.0591966972505298E-6</v>
      </c>
      <c r="AL421">
        <v>6.6614745545646306E-5</v>
      </c>
      <c r="AM421">
        <v>6.4767066366842604E-7</v>
      </c>
      <c r="AN421">
        <v>5.7999736655334696E-7</v>
      </c>
      <c r="AO421">
        <v>1.18515403117459E-5</v>
      </c>
      <c r="AP421">
        <v>2.7840600613982902E-6</v>
      </c>
      <c r="AQ421">
        <v>1.3825417219795301E-4</v>
      </c>
      <c r="AR421">
        <v>1.2682837614414501E-3</v>
      </c>
      <c r="AS421">
        <v>0.50117535603961705</v>
      </c>
      <c r="AT421">
        <v>3.3628621079925401E-7</v>
      </c>
      <c r="AU421">
        <v>3.8311449541308102E-7</v>
      </c>
      <c r="AV421">
        <v>3.9300305747412198E-4</v>
      </c>
      <c r="AW421">
        <v>1.47364471743844E-6</v>
      </c>
      <c r="AX421">
        <v>9.9580989601651499E-7</v>
      </c>
      <c r="AY421">
        <v>2.1855272974687701E-5</v>
      </c>
      <c r="AZ421">
        <v>1.7485498439050599E-5</v>
      </c>
      <c r="BA421">
        <v>6.8986285395752901E-6</v>
      </c>
      <c r="BB421">
        <v>2.1739511814445199E-5</v>
      </c>
      <c r="BC421">
        <v>3.4544867923034901E-5</v>
      </c>
      <c r="BD421">
        <v>6.0449868335650596E-6</v>
      </c>
      <c r="BE421">
        <v>2.0827854867387701E-6</v>
      </c>
      <c r="BF421">
        <v>7.9419478649744701E-3</v>
      </c>
      <c r="BG421">
        <v>5.1371585705360901E-7</v>
      </c>
      <c r="BH421">
        <v>4.8695864138786905E-7</v>
      </c>
      <c r="BI421">
        <v>0</v>
      </c>
    </row>
  </sheetData>
  <sheetProtection sheet="1" objects="1" scenarios="1"/>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D60"/>
  <sheetViews>
    <sheetView workbookViewId="0">
      <selection activeCell="Y106" sqref="Y106:AE116"/>
    </sheetView>
  </sheetViews>
  <sheetFormatPr baseColWidth="10" defaultRowHeight="13"/>
  <cols>
    <col min="2" max="2" width="105" customWidth="1"/>
  </cols>
  <sheetData>
    <row r="2" spans="2:4">
      <c r="B2" s="16" t="s">
        <v>10</v>
      </c>
    </row>
    <row r="3" spans="2:4">
      <c r="B3" t="s">
        <v>119</v>
      </c>
      <c r="D3" t="str">
        <f>IF(ISNA(MATCH(B3,Setup!D:D,0)),#N/A,"yes")</f>
        <v>yes</v>
      </c>
    </row>
    <row r="4" spans="2:4">
      <c r="B4" t="s">
        <v>117</v>
      </c>
      <c r="D4" t="str">
        <f>IF(ISNA(MATCH(B4,Setup!D:D,0)),#N/A,"yes")</f>
        <v>yes</v>
      </c>
    </row>
    <row r="5" spans="2:4">
      <c r="B5" t="s">
        <v>116</v>
      </c>
      <c r="D5" t="str">
        <f>IF(ISNA(MATCH(B5,Setup!D:D,0)),#N/A,"yes")</f>
        <v>yes</v>
      </c>
    </row>
    <row r="6" spans="2:4">
      <c r="B6" t="s">
        <v>121</v>
      </c>
      <c r="D6" t="str">
        <f>IF(ISNA(MATCH(B6,Setup!D:D,0)),#N/A,"yes")</f>
        <v>yes</v>
      </c>
    </row>
    <row r="7" spans="2:4">
      <c r="B7" t="s">
        <v>434</v>
      </c>
      <c r="D7" t="str">
        <f>IF(ISNA(MATCH(B7,Setup!D:D,0)),#N/A,"yes")</f>
        <v>yes</v>
      </c>
    </row>
    <row r="8" spans="2:4">
      <c r="B8" t="s">
        <v>120</v>
      </c>
      <c r="D8" t="str">
        <f>IF(ISNA(MATCH(B8,Setup!D:D,0)),#N/A,"yes")</f>
        <v>yes</v>
      </c>
    </row>
    <row r="9" spans="2:4">
      <c r="B9" t="s">
        <v>187</v>
      </c>
      <c r="D9" t="str">
        <f>IF(ISNA(MATCH(B9,Setup!D:D,0)),#N/A,"yes")</f>
        <v>yes</v>
      </c>
    </row>
    <row r="10" spans="2:4">
      <c r="B10" t="s">
        <v>185</v>
      </c>
      <c r="D10" t="str">
        <f>IF(ISNA(MATCH(B10,Setup!D:D,0)),#N/A,"yes")</f>
        <v>yes</v>
      </c>
    </row>
    <row r="11" spans="2:4">
      <c r="B11" t="s">
        <v>186</v>
      </c>
      <c r="D11" t="str">
        <f>IF(ISNA(MATCH(B11,Setup!D:D,0)),#N/A,"yes")</f>
        <v>yes</v>
      </c>
    </row>
    <row r="12" spans="2:4">
      <c r="B12" t="s">
        <v>429</v>
      </c>
      <c r="D12" t="str">
        <f>IF(ISNA(MATCH(B12,Setup!D:D,0)),#N/A,"yes")</f>
        <v>yes</v>
      </c>
    </row>
    <row r="13" spans="2:4">
      <c r="B13" t="s">
        <v>189</v>
      </c>
      <c r="D13" t="str">
        <f>IF(ISNA(MATCH(B13,Setup!D:D,0)),#N/A,"yes")</f>
        <v>yes</v>
      </c>
    </row>
    <row r="14" spans="2:4">
      <c r="B14" t="s">
        <v>188</v>
      </c>
      <c r="D14" t="str">
        <f>IF(ISNA(MATCH(B14,Setup!D:D,0)),#N/A,"yes")</f>
        <v>yes</v>
      </c>
    </row>
    <row r="15" spans="2:4">
      <c r="B15" t="s">
        <v>172</v>
      </c>
      <c r="D15" t="str">
        <f>IF(ISNA(MATCH(B15,Setup!D:D,0)),#N/A,"yes")</f>
        <v>yes</v>
      </c>
    </row>
    <row r="16" spans="2:4">
      <c r="B16" t="s">
        <v>171</v>
      </c>
      <c r="D16" t="str">
        <f>IF(ISNA(MATCH(B16,Setup!D:D,0)),#N/A,"yes")</f>
        <v>yes</v>
      </c>
    </row>
    <row r="17" spans="2:4">
      <c r="B17" t="s">
        <v>170</v>
      </c>
      <c r="D17" t="str">
        <f>IF(ISNA(MATCH(B17,Setup!D:D,0)),#N/A,"yes")</f>
        <v>yes</v>
      </c>
    </row>
    <row r="18" spans="2:4">
      <c r="B18" t="s">
        <v>174</v>
      </c>
      <c r="D18" t="str">
        <f>IF(ISNA(MATCH(B18,Setup!D:D,0)),#N/A,"yes")</f>
        <v>yes</v>
      </c>
    </row>
    <row r="19" spans="2:4">
      <c r="B19" t="s">
        <v>173</v>
      </c>
      <c r="D19" t="str">
        <f>IF(ISNA(MATCH(B19,Setup!D:D,0)),#N/A,"yes")</f>
        <v>yes</v>
      </c>
    </row>
    <row r="20" spans="2:4">
      <c r="B20" t="s">
        <v>156</v>
      </c>
      <c r="D20" t="str">
        <f>IF(ISNA(MATCH(B20,Setup!D:D,0)),#N/A,"yes")</f>
        <v>yes</v>
      </c>
    </row>
    <row r="21" spans="2:4">
      <c r="B21" t="s">
        <v>155</v>
      </c>
      <c r="D21" t="str">
        <f>IF(ISNA(MATCH(B21,Setup!D:D,0)),#N/A,"yes")</f>
        <v>yes</v>
      </c>
    </row>
    <row r="22" spans="2:4">
      <c r="B22" t="s">
        <v>154</v>
      </c>
      <c r="D22" t="str">
        <f>IF(ISNA(MATCH(B22,Setup!D:D,0)),#N/A,"yes")</f>
        <v>yes</v>
      </c>
    </row>
    <row r="23" spans="2:4">
      <c r="B23" t="s">
        <v>159</v>
      </c>
      <c r="D23" t="str">
        <f>IF(ISNA(MATCH(B23,Setup!D:D,0)),#N/A,"yes")</f>
        <v>yes</v>
      </c>
    </row>
    <row r="24" spans="2:4">
      <c r="B24" t="s">
        <v>158</v>
      </c>
      <c r="D24" t="str">
        <f>IF(ISNA(MATCH(B24,Setup!D:D,0)),#N/A,"yes")</f>
        <v>yes</v>
      </c>
    </row>
    <row r="25" spans="2:4">
      <c r="B25" t="s">
        <v>122</v>
      </c>
      <c r="D25" t="str">
        <f>IF(ISNA(MATCH(B25,Setup!D:D,0)),#N/A,"yes")</f>
        <v>yes</v>
      </c>
    </row>
    <row r="26" spans="2:4">
      <c r="B26" t="s">
        <v>123</v>
      </c>
      <c r="D26" t="str">
        <f>IF(ISNA(MATCH(B26,Setup!D:D,0)),#N/A,"yes")</f>
        <v>yes</v>
      </c>
    </row>
    <row r="27" spans="2:4">
      <c r="B27" t="s">
        <v>146</v>
      </c>
      <c r="D27" t="str">
        <f>IF(ISNA(MATCH(B27,Setup!D:D,0)),#N/A,"yes")</f>
        <v>yes</v>
      </c>
    </row>
    <row r="28" spans="2:4">
      <c r="B28" t="s">
        <v>153</v>
      </c>
      <c r="D28" t="str">
        <f>IF(ISNA(MATCH(B28,Setup!D:D,0)),#N/A,"yes")</f>
        <v>yes</v>
      </c>
    </row>
    <row r="29" spans="2:4">
      <c r="B29" t="s">
        <v>124</v>
      </c>
      <c r="D29" t="str">
        <f>IF(ISNA(MATCH(B29,Setup!D:D,0)),#N/A,"yes")</f>
        <v>yes</v>
      </c>
    </row>
    <row r="30" spans="2:4">
      <c r="B30" t="s">
        <v>125</v>
      </c>
      <c r="D30" t="str">
        <f>IF(ISNA(MATCH(B30,Setup!D:D,0)),#N/A,"yes")</f>
        <v>yes</v>
      </c>
    </row>
    <row r="31" spans="2:4">
      <c r="B31" t="s">
        <v>435</v>
      </c>
      <c r="D31" t="str">
        <f>IF(ISNA(MATCH(B31,Setup!D:D,0)),#N/A,"yes")</f>
        <v>yes</v>
      </c>
    </row>
    <row r="32" spans="2:4">
      <c r="B32" t="s">
        <v>149</v>
      </c>
      <c r="D32" t="str">
        <f>IF(ISNA(MATCH(B32,Setup!D:D,0)),#N/A,"yes")</f>
        <v>yes</v>
      </c>
    </row>
    <row r="33" spans="2:4">
      <c r="B33" t="s">
        <v>126</v>
      </c>
      <c r="D33" t="str">
        <f>IF(ISNA(MATCH(B33,Setup!D:D,0)),#N/A,"yes")</f>
        <v>yes</v>
      </c>
    </row>
    <row r="34" spans="2:4">
      <c r="B34" t="s">
        <v>152</v>
      </c>
      <c r="D34" t="str">
        <f>IF(ISNA(MATCH(B34,Setup!D:D,0)),#N/A,"yes")</f>
        <v>yes</v>
      </c>
    </row>
    <row r="35" spans="2:4">
      <c r="B35" t="s">
        <v>127</v>
      </c>
      <c r="D35" t="str">
        <f>IF(ISNA(MATCH(B35,Setup!D:D,0)),#N/A,"yes")</f>
        <v>yes</v>
      </c>
    </row>
    <row r="36" spans="2:4">
      <c r="B36" t="s">
        <v>148</v>
      </c>
      <c r="D36" t="str">
        <f>IF(ISNA(MATCH(B36,Setup!D:D,0)),#N/A,"yes")</f>
        <v>yes</v>
      </c>
    </row>
    <row r="37" spans="2:4">
      <c r="B37" t="s">
        <v>202</v>
      </c>
      <c r="D37" t="str">
        <f>IF(ISNA(MATCH(B37,Setup!D:D,0)),#N/A,"yes")</f>
        <v>yes</v>
      </c>
    </row>
    <row r="38" spans="2:4">
      <c r="B38" t="s">
        <v>203</v>
      </c>
      <c r="D38" t="str">
        <f>IF(ISNA(MATCH(B38,Setup!D:D,0)),#N/A,"yes")</f>
        <v>yes</v>
      </c>
    </row>
    <row r="39" spans="2:4">
      <c r="B39" t="s">
        <v>204</v>
      </c>
      <c r="D39" t="str">
        <f>IF(ISNA(MATCH(B39,Setup!D:D,0)),#N/A,"yes")</f>
        <v>yes</v>
      </c>
    </row>
    <row r="40" spans="2:4">
      <c r="B40" t="s">
        <v>128</v>
      </c>
      <c r="D40" t="str">
        <f>IF(ISNA(MATCH(B40,Setup!D:D,0)),#N/A,"yes")</f>
        <v>yes</v>
      </c>
    </row>
    <row r="41" spans="2:4">
      <c r="B41" t="s">
        <v>147</v>
      </c>
      <c r="D41" t="str">
        <f>IF(ISNA(MATCH(B41,Setup!D:D,0)),#N/A,"yes")</f>
        <v>yes</v>
      </c>
    </row>
    <row r="42" spans="2:4">
      <c r="B42" t="s">
        <v>129</v>
      </c>
      <c r="D42" t="str">
        <f>IF(ISNA(MATCH(B42,Setup!D:D,0)),#N/A,"yes")</f>
        <v>yes</v>
      </c>
    </row>
    <row r="43" spans="2:4">
      <c r="B43" t="s">
        <v>130</v>
      </c>
      <c r="D43" t="str">
        <f>IF(ISNA(MATCH(B43,Setup!D:D,0)),#N/A,"yes")</f>
        <v>yes</v>
      </c>
    </row>
    <row r="44" spans="2:4">
      <c r="B44" t="s">
        <v>131</v>
      </c>
      <c r="D44" t="str">
        <f>IF(ISNA(MATCH(B44,Setup!D:D,0)),#N/A,"yes")</f>
        <v>yes</v>
      </c>
    </row>
    <row r="45" spans="2:4">
      <c r="B45" t="s">
        <v>132</v>
      </c>
      <c r="D45" t="str">
        <f>IF(ISNA(MATCH(B45,Setup!D:D,0)),#N/A,"yes")</f>
        <v>yes</v>
      </c>
    </row>
    <row r="46" spans="2:4">
      <c r="B46" t="s">
        <v>150</v>
      </c>
      <c r="D46" t="str">
        <f>IF(ISNA(MATCH(B46,Setup!D:D,0)),#N/A,"yes")</f>
        <v>yes</v>
      </c>
    </row>
    <row r="47" spans="2:4">
      <c r="B47" t="s">
        <v>133</v>
      </c>
      <c r="D47" t="str">
        <f>IF(ISNA(MATCH(B47,Setup!D:D,0)),#N/A,"yes")</f>
        <v>yes</v>
      </c>
    </row>
    <row r="48" spans="2:4">
      <c r="B48" t="s">
        <v>134</v>
      </c>
      <c r="D48" t="str">
        <f>IF(ISNA(MATCH(B48,Setup!D:D,0)),#N/A,"yes")</f>
        <v>yes</v>
      </c>
    </row>
    <row r="49" spans="2:4">
      <c r="B49" t="s">
        <v>135</v>
      </c>
      <c r="D49" t="str">
        <f>IF(ISNA(MATCH(B49,Setup!D:D,0)),#N/A,"yes")</f>
        <v>yes</v>
      </c>
    </row>
    <row r="50" spans="2:4">
      <c r="B50" t="s">
        <v>136</v>
      </c>
      <c r="D50" t="str">
        <f>IF(ISNA(MATCH(B50,Setup!D:D,0)),#N/A,"yes")</f>
        <v>yes</v>
      </c>
    </row>
    <row r="51" spans="2:4">
      <c r="B51" t="s">
        <v>138</v>
      </c>
      <c r="D51" t="str">
        <f>IF(ISNA(MATCH(B51,Setup!D:D,0)),#N/A,"yes")</f>
        <v>yes</v>
      </c>
    </row>
    <row r="52" spans="2:4">
      <c r="B52" t="s">
        <v>151</v>
      </c>
      <c r="D52" t="str">
        <f>IF(ISNA(MATCH(B52,Setup!D:D,0)),#N/A,"yes")</f>
        <v>yes</v>
      </c>
    </row>
    <row r="53" spans="2:4">
      <c r="B53" t="s">
        <v>139</v>
      </c>
      <c r="D53" t="str">
        <f>IF(ISNA(MATCH(B53,Setup!D:D,0)),#N/A,"yes")</f>
        <v>yes</v>
      </c>
    </row>
    <row r="54" spans="2:4">
      <c r="B54" t="s">
        <v>140</v>
      </c>
      <c r="D54" t="str">
        <f>IF(ISNA(MATCH(B54,Setup!D:D,0)),#N/A,"yes")</f>
        <v>yes</v>
      </c>
    </row>
    <row r="55" spans="2:4">
      <c r="B55" t="s">
        <v>141</v>
      </c>
      <c r="D55" t="str">
        <f>IF(ISNA(MATCH(B55,Setup!D:D,0)),#N/A,"yes")</f>
        <v>yes</v>
      </c>
    </row>
    <row r="56" spans="2:4">
      <c r="B56" t="s">
        <v>145</v>
      </c>
      <c r="D56" t="str">
        <f>IF(ISNA(MATCH(B56,Setup!D:D,0)),#N/A,"yes")</f>
        <v>yes</v>
      </c>
    </row>
    <row r="57" spans="2:4">
      <c r="B57" t="s">
        <v>142</v>
      </c>
      <c r="D57" t="str">
        <f>IF(ISNA(MATCH(B57,Setup!D:D,0)),#N/A,"yes")</f>
        <v>yes</v>
      </c>
    </row>
    <row r="58" spans="2:4">
      <c r="B58" t="s">
        <v>143</v>
      </c>
      <c r="D58" t="str">
        <f>IF(ISNA(MATCH(B58,Setup!D:D,0)),#N/A,"yes")</f>
        <v>yes</v>
      </c>
    </row>
    <row r="59" spans="2:4">
      <c r="B59" t="s">
        <v>144</v>
      </c>
      <c r="D59" t="str">
        <f>IF(ISNA(MATCH(B59,Setup!D:D,0)),#N/A,"yes")</f>
        <v>yes</v>
      </c>
    </row>
    <row r="60" spans="2:4">
      <c r="B60" t="s">
        <v>447</v>
      </c>
      <c r="D60" t="str">
        <f>IF(ISNA(MATCH(B60,Setup!D:D,0)),#N/A,"yes")</f>
        <v>yes</v>
      </c>
    </row>
  </sheetData>
  <sheetProtection sheet="1" objects="1" scenarios="1"/>
  <conditionalFormatting sqref="B3">
    <cfRule type="cellIs" dxfId="1" priority="3" operator="equal">
      <formula>$D3="yes"</formula>
    </cfRule>
  </conditionalFormatting>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07AED065-1C9E-4DFB-A4C9-C623A600531A}">
            <xm:f>NOT(ISERROR(SEARCH($D$3="yes",B3)))</xm:f>
            <xm:f>$D$3="yes"</xm:f>
            <x14:dxf>
              <font>
                <color rgb="FF006100"/>
              </font>
              <fill>
                <patternFill>
                  <bgColor rgb="FFC6EFCE"/>
                </patternFill>
              </fill>
            </x14:dxf>
          </x14:cfRule>
          <xm:sqref>B3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F84"/>
  <sheetViews>
    <sheetView workbookViewId="0">
      <selection activeCell="Y106" sqref="Y106:AE116"/>
    </sheetView>
  </sheetViews>
  <sheetFormatPr baseColWidth="10" defaultRowHeight="13"/>
  <cols>
    <col min="4" max="4" width="106.6640625" bestFit="1" customWidth="1"/>
    <col min="5" max="5" width="12.5" bestFit="1" customWidth="1"/>
  </cols>
  <sheetData>
    <row r="2" spans="2:6">
      <c r="B2" s="41" t="s">
        <v>175</v>
      </c>
      <c r="C2" t="s">
        <v>430</v>
      </c>
    </row>
    <row r="4" spans="2:6">
      <c r="B4" t="s">
        <v>176</v>
      </c>
      <c r="C4" t="s">
        <v>431</v>
      </c>
    </row>
    <row r="6" spans="2:6">
      <c r="B6" t="s">
        <v>177</v>
      </c>
      <c r="C6" t="s">
        <v>12</v>
      </c>
    </row>
    <row r="8" spans="2:6">
      <c r="B8" t="s">
        <v>58</v>
      </c>
      <c r="C8" t="s">
        <v>421</v>
      </c>
    </row>
    <row r="10" spans="2:6">
      <c r="B10" t="s">
        <v>178</v>
      </c>
    </row>
    <row r="11" spans="2:6">
      <c r="B11" t="s">
        <v>8</v>
      </c>
      <c r="C11" t="s">
        <v>2</v>
      </c>
      <c r="D11" t="s">
        <v>98</v>
      </c>
      <c r="E11" t="s">
        <v>97</v>
      </c>
      <c r="F11" t="s">
        <v>99</v>
      </c>
    </row>
    <row r="12" spans="2:6">
      <c r="B12">
        <v>1</v>
      </c>
      <c r="C12" t="s">
        <v>179</v>
      </c>
      <c r="D12" t="s">
        <v>119</v>
      </c>
      <c r="E12" t="s">
        <v>432</v>
      </c>
      <c r="F12" t="s">
        <v>431</v>
      </c>
    </row>
    <row r="13" spans="2:6">
      <c r="B13">
        <v>1</v>
      </c>
      <c r="C13" t="s">
        <v>179</v>
      </c>
      <c r="D13" t="s">
        <v>117</v>
      </c>
      <c r="E13" t="s">
        <v>432</v>
      </c>
      <c r="F13" t="s">
        <v>431</v>
      </c>
    </row>
    <row r="14" spans="2:6">
      <c r="B14">
        <v>1</v>
      </c>
      <c r="C14" t="s">
        <v>179</v>
      </c>
      <c r="D14" t="s">
        <v>116</v>
      </c>
      <c r="E14" t="s">
        <v>432</v>
      </c>
      <c r="F14" t="s">
        <v>431</v>
      </c>
    </row>
    <row r="15" spans="2:6">
      <c r="B15">
        <v>1</v>
      </c>
      <c r="C15" t="s">
        <v>179</v>
      </c>
      <c r="D15" t="s">
        <v>121</v>
      </c>
      <c r="E15" t="s">
        <v>432</v>
      </c>
      <c r="F15" t="s">
        <v>431</v>
      </c>
    </row>
    <row r="16" spans="2:6">
      <c r="B16">
        <v>1</v>
      </c>
      <c r="C16" t="s">
        <v>179</v>
      </c>
      <c r="D16" t="s">
        <v>434</v>
      </c>
      <c r="E16" t="s">
        <v>432</v>
      </c>
      <c r="F16" t="s">
        <v>431</v>
      </c>
    </row>
    <row r="17" spans="2:6">
      <c r="B17">
        <v>1</v>
      </c>
      <c r="C17" t="s">
        <v>179</v>
      </c>
      <c r="D17" t="s">
        <v>120</v>
      </c>
      <c r="E17" t="s">
        <v>432</v>
      </c>
      <c r="F17" t="s">
        <v>431</v>
      </c>
    </row>
    <row r="18" spans="2:6">
      <c r="B18">
        <v>1</v>
      </c>
      <c r="C18" t="s">
        <v>179</v>
      </c>
      <c r="D18" t="s">
        <v>187</v>
      </c>
      <c r="E18" t="s">
        <v>432</v>
      </c>
      <c r="F18" t="s">
        <v>431</v>
      </c>
    </row>
    <row r="19" spans="2:6">
      <c r="B19">
        <v>1</v>
      </c>
      <c r="C19" t="s">
        <v>179</v>
      </c>
      <c r="D19" t="s">
        <v>185</v>
      </c>
      <c r="E19" t="s">
        <v>432</v>
      </c>
      <c r="F19" t="s">
        <v>431</v>
      </c>
    </row>
    <row r="20" spans="2:6">
      <c r="B20">
        <v>1</v>
      </c>
      <c r="C20" t="s">
        <v>179</v>
      </c>
      <c r="D20" t="s">
        <v>186</v>
      </c>
      <c r="E20" t="s">
        <v>432</v>
      </c>
      <c r="F20" t="s">
        <v>431</v>
      </c>
    </row>
    <row r="21" spans="2:6">
      <c r="B21">
        <v>1</v>
      </c>
      <c r="C21" t="s">
        <v>179</v>
      </c>
      <c r="D21" t="s">
        <v>429</v>
      </c>
      <c r="E21" t="s">
        <v>432</v>
      </c>
      <c r="F21" t="s">
        <v>431</v>
      </c>
    </row>
    <row r="22" spans="2:6">
      <c r="B22">
        <v>1</v>
      </c>
      <c r="C22" t="s">
        <v>179</v>
      </c>
      <c r="D22" t="s">
        <v>189</v>
      </c>
      <c r="E22" t="s">
        <v>432</v>
      </c>
      <c r="F22" t="s">
        <v>431</v>
      </c>
    </row>
    <row r="23" spans="2:6">
      <c r="B23">
        <v>1</v>
      </c>
      <c r="C23" t="s">
        <v>179</v>
      </c>
      <c r="D23" t="s">
        <v>188</v>
      </c>
      <c r="E23" t="s">
        <v>432</v>
      </c>
      <c r="F23" t="s">
        <v>431</v>
      </c>
    </row>
    <row r="24" spans="2:6">
      <c r="B24">
        <v>1</v>
      </c>
      <c r="C24" t="s">
        <v>179</v>
      </c>
      <c r="D24" t="s">
        <v>172</v>
      </c>
      <c r="E24" t="s">
        <v>432</v>
      </c>
      <c r="F24" t="s">
        <v>431</v>
      </c>
    </row>
    <row r="25" spans="2:6">
      <c r="B25">
        <v>1</v>
      </c>
      <c r="C25" t="s">
        <v>179</v>
      </c>
      <c r="D25" t="s">
        <v>171</v>
      </c>
      <c r="E25" t="s">
        <v>432</v>
      </c>
      <c r="F25" t="s">
        <v>431</v>
      </c>
    </row>
    <row r="26" spans="2:6">
      <c r="B26">
        <v>1</v>
      </c>
      <c r="C26" t="s">
        <v>179</v>
      </c>
      <c r="D26" t="s">
        <v>170</v>
      </c>
      <c r="E26" t="s">
        <v>432</v>
      </c>
      <c r="F26" t="s">
        <v>431</v>
      </c>
    </row>
    <row r="27" spans="2:6">
      <c r="B27">
        <v>1</v>
      </c>
      <c r="C27" t="s">
        <v>179</v>
      </c>
      <c r="D27" t="s">
        <v>174</v>
      </c>
      <c r="E27" t="s">
        <v>432</v>
      </c>
      <c r="F27" t="s">
        <v>431</v>
      </c>
    </row>
    <row r="28" spans="2:6">
      <c r="B28">
        <v>1</v>
      </c>
      <c r="C28" t="s">
        <v>179</v>
      </c>
      <c r="D28" t="s">
        <v>173</v>
      </c>
      <c r="E28" t="s">
        <v>432</v>
      </c>
      <c r="F28" t="s">
        <v>431</v>
      </c>
    </row>
    <row r="29" spans="2:6">
      <c r="B29">
        <v>1</v>
      </c>
      <c r="C29" t="s">
        <v>179</v>
      </c>
      <c r="D29" t="s">
        <v>156</v>
      </c>
      <c r="E29" t="s">
        <v>432</v>
      </c>
      <c r="F29" t="s">
        <v>431</v>
      </c>
    </row>
    <row r="30" spans="2:6">
      <c r="B30">
        <v>1</v>
      </c>
      <c r="C30" t="s">
        <v>179</v>
      </c>
      <c r="D30" t="s">
        <v>155</v>
      </c>
      <c r="E30" t="s">
        <v>432</v>
      </c>
      <c r="F30" t="s">
        <v>431</v>
      </c>
    </row>
    <row r="31" spans="2:6">
      <c r="B31">
        <v>1</v>
      </c>
      <c r="C31" t="s">
        <v>179</v>
      </c>
      <c r="D31" t="s">
        <v>154</v>
      </c>
      <c r="E31" t="s">
        <v>432</v>
      </c>
      <c r="F31" t="s">
        <v>431</v>
      </c>
    </row>
    <row r="32" spans="2:6">
      <c r="B32">
        <v>1</v>
      </c>
      <c r="C32" t="s">
        <v>179</v>
      </c>
      <c r="D32" t="s">
        <v>159</v>
      </c>
      <c r="E32" t="s">
        <v>432</v>
      </c>
      <c r="F32" t="s">
        <v>431</v>
      </c>
    </row>
    <row r="33" spans="2:6">
      <c r="B33">
        <v>1</v>
      </c>
      <c r="C33" t="s">
        <v>179</v>
      </c>
      <c r="D33" t="s">
        <v>158</v>
      </c>
      <c r="E33" t="s">
        <v>432</v>
      </c>
      <c r="F33" t="s">
        <v>431</v>
      </c>
    </row>
    <row r="34" spans="2:6">
      <c r="B34">
        <v>1</v>
      </c>
      <c r="C34" t="s">
        <v>179</v>
      </c>
      <c r="D34" t="s">
        <v>122</v>
      </c>
      <c r="E34" t="s">
        <v>432</v>
      </c>
      <c r="F34" t="s">
        <v>431</v>
      </c>
    </row>
    <row r="35" spans="2:6">
      <c r="B35">
        <v>1</v>
      </c>
      <c r="C35" t="s">
        <v>179</v>
      </c>
      <c r="D35" t="s">
        <v>123</v>
      </c>
      <c r="E35" t="s">
        <v>432</v>
      </c>
      <c r="F35" t="s">
        <v>431</v>
      </c>
    </row>
    <row r="36" spans="2:6">
      <c r="B36">
        <v>1</v>
      </c>
      <c r="C36" t="s">
        <v>179</v>
      </c>
      <c r="D36" t="s">
        <v>146</v>
      </c>
      <c r="E36" t="s">
        <v>432</v>
      </c>
      <c r="F36" t="s">
        <v>431</v>
      </c>
    </row>
    <row r="37" spans="2:6">
      <c r="B37">
        <v>1</v>
      </c>
      <c r="C37" t="s">
        <v>179</v>
      </c>
      <c r="D37" t="s">
        <v>153</v>
      </c>
      <c r="E37" t="s">
        <v>432</v>
      </c>
      <c r="F37" t="s">
        <v>431</v>
      </c>
    </row>
    <row r="38" spans="2:6">
      <c r="B38">
        <v>1</v>
      </c>
      <c r="C38" t="s">
        <v>179</v>
      </c>
      <c r="D38" t="s">
        <v>124</v>
      </c>
      <c r="E38" t="s">
        <v>432</v>
      </c>
      <c r="F38" t="s">
        <v>431</v>
      </c>
    </row>
    <row r="39" spans="2:6">
      <c r="B39">
        <v>1</v>
      </c>
      <c r="C39" t="s">
        <v>179</v>
      </c>
      <c r="D39" t="s">
        <v>125</v>
      </c>
      <c r="E39" t="s">
        <v>432</v>
      </c>
      <c r="F39" t="s">
        <v>431</v>
      </c>
    </row>
    <row r="40" spans="2:6">
      <c r="B40">
        <v>1</v>
      </c>
      <c r="C40" t="s">
        <v>179</v>
      </c>
      <c r="D40" t="s">
        <v>435</v>
      </c>
      <c r="E40" t="s">
        <v>432</v>
      </c>
      <c r="F40" t="s">
        <v>431</v>
      </c>
    </row>
    <row r="41" spans="2:6">
      <c r="B41">
        <v>1</v>
      </c>
      <c r="C41" t="s">
        <v>179</v>
      </c>
      <c r="D41" t="s">
        <v>149</v>
      </c>
      <c r="E41" t="s">
        <v>432</v>
      </c>
      <c r="F41" t="s">
        <v>431</v>
      </c>
    </row>
    <row r="42" spans="2:6">
      <c r="B42">
        <v>1</v>
      </c>
      <c r="C42" t="s">
        <v>179</v>
      </c>
      <c r="D42" t="s">
        <v>126</v>
      </c>
      <c r="E42" t="s">
        <v>432</v>
      </c>
      <c r="F42" t="s">
        <v>431</v>
      </c>
    </row>
    <row r="43" spans="2:6">
      <c r="B43">
        <v>1</v>
      </c>
      <c r="C43" t="s">
        <v>179</v>
      </c>
      <c r="D43" t="s">
        <v>152</v>
      </c>
      <c r="E43" t="s">
        <v>432</v>
      </c>
      <c r="F43" t="s">
        <v>431</v>
      </c>
    </row>
    <row r="44" spans="2:6">
      <c r="B44">
        <v>1</v>
      </c>
      <c r="C44" t="s">
        <v>179</v>
      </c>
      <c r="D44" t="s">
        <v>127</v>
      </c>
      <c r="E44" t="s">
        <v>432</v>
      </c>
      <c r="F44" t="s">
        <v>431</v>
      </c>
    </row>
    <row r="45" spans="2:6">
      <c r="B45">
        <v>1</v>
      </c>
      <c r="C45" t="s">
        <v>179</v>
      </c>
      <c r="D45" t="s">
        <v>148</v>
      </c>
      <c r="E45" t="s">
        <v>432</v>
      </c>
      <c r="F45" t="s">
        <v>431</v>
      </c>
    </row>
    <row r="46" spans="2:6">
      <c r="B46">
        <v>1</v>
      </c>
      <c r="C46" t="s">
        <v>179</v>
      </c>
      <c r="D46" t="s">
        <v>202</v>
      </c>
      <c r="E46" t="s">
        <v>432</v>
      </c>
      <c r="F46" t="s">
        <v>431</v>
      </c>
    </row>
    <row r="47" spans="2:6">
      <c r="B47">
        <v>1</v>
      </c>
      <c r="C47" t="s">
        <v>179</v>
      </c>
      <c r="D47" t="s">
        <v>203</v>
      </c>
      <c r="E47" t="s">
        <v>432</v>
      </c>
      <c r="F47" t="s">
        <v>431</v>
      </c>
    </row>
    <row r="48" spans="2:6">
      <c r="B48">
        <v>1</v>
      </c>
      <c r="C48" t="s">
        <v>179</v>
      </c>
      <c r="D48" t="s">
        <v>204</v>
      </c>
      <c r="E48" t="s">
        <v>432</v>
      </c>
      <c r="F48" t="s">
        <v>431</v>
      </c>
    </row>
    <row r="49" spans="2:6">
      <c r="B49">
        <v>1</v>
      </c>
      <c r="C49" t="s">
        <v>179</v>
      </c>
      <c r="D49" t="s">
        <v>128</v>
      </c>
      <c r="E49" t="s">
        <v>432</v>
      </c>
      <c r="F49" t="s">
        <v>431</v>
      </c>
    </row>
    <row r="50" spans="2:6">
      <c r="B50">
        <v>1</v>
      </c>
      <c r="C50" t="s">
        <v>179</v>
      </c>
      <c r="D50" t="s">
        <v>147</v>
      </c>
      <c r="E50" t="s">
        <v>432</v>
      </c>
      <c r="F50" t="s">
        <v>431</v>
      </c>
    </row>
    <row r="51" spans="2:6">
      <c r="B51">
        <v>1</v>
      </c>
      <c r="C51" t="s">
        <v>179</v>
      </c>
      <c r="D51" t="s">
        <v>129</v>
      </c>
      <c r="E51" t="s">
        <v>432</v>
      </c>
      <c r="F51" t="s">
        <v>431</v>
      </c>
    </row>
    <row r="52" spans="2:6">
      <c r="B52">
        <v>1</v>
      </c>
      <c r="C52" t="s">
        <v>179</v>
      </c>
      <c r="D52" t="s">
        <v>130</v>
      </c>
      <c r="E52" t="s">
        <v>432</v>
      </c>
      <c r="F52" t="s">
        <v>431</v>
      </c>
    </row>
    <row r="53" spans="2:6">
      <c r="B53">
        <v>1</v>
      </c>
      <c r="C53" t="s">
        <v>179</v>
      </c>
      <c r="D53" t="s">
        <v>131</v>
      </c>
      <c r="E53" t="s">
        <v>432</v>
      </c>
      <c r="F53" t="s">
        <v>431</v>
      </c>
    </row>
    <row r="54" spans="2:6">
      <c r="B54">
        <v>1</v>
      </c>
      <c r="C54" t="s">
        <v>179</v>
      </c>
      <c r="D54" t="s">
        <v>132</v>
      </c>
      <c r="E54" t="s">
        <v>432</v>
      </c>
      <c r="F54" t="s">
        <v>431</v>
      </c>
    </row>
    <row r="55" spans="2:6">
      <c r="B55">
        <v>1</v>
      </c>
      <c r="C55" t="s">
        <v>179</v>
      </c>
      <c r="D55" t="s">
        <v>150</v>
      </c>
      <c r="E55" t="s">
        <v>432</v>
      </c>
      <c r="F55" t="s">
        <v>431</v>
      </c>
    </row>
    <row r="56" spans="2:6">
      <c r="B56">
        <v>1</v>
      </c>
      <c r="C56" t="s">
        <v>179</v>
      </c>
      <c r="D56" t="s">
        <v>133</v>
      </c>
      <c r="E56" t="s">
        <v>432</v>
      </c>
      <c r="F56" t="s">
        <v>431</v>
      </c>
    </row>
    <row r="57" spans="2:6">
      <c r="B57">
        <v>1</v>
      </c>
      <c r="C57" t="s">
        <v>179</v>
      </c>
      <c r="D57" t="s">
        <v>134</v>
      </c>
      <c r="E57" t="s">
        <v>432</v>
      </c>
      <c r="F57" t="s">
        <v>431</v>
      </c>
    </row>
    <row r="58" spans="2:6">
      <c r="B58">
        <v>1</v>
      </c>
      <c r="C58" t="s">
        <v>179</v>
      </c>
      <c r="D58" t="s">
        <v>135</v>
      </c>
      <c r="E58" t="s">
        <v>432</v>
      </c>
      <c r="F58" t="s">
        <v>431</v>
      </c>
    </row>
    <row r="59" spans="2:6">
      <c r="B59">
        <v>1</v>
      </c>
      <c r="C59" t="s">
        <v>179</v>
      </c>
      <c r="D59" t="s">
        <v>136</v>
      </c>
      <c r="E59" t="s">
        <v>432</v>
      </c>
      <c r="F59" t="s">
        <v>431</v>
      </c>
    </row>
    <row r="60" spans="2:6">
      <c r="B60">
        <v>1</v>
      </c>
      <c r="C60" t="s">
        <v>179</v>
      </c>
      <c r="D60" t="s">
        <v>138</v>
      </c>
      <c r="E60" t="s">
        <v>432</v>
      </c>
      <c r="F60" t="s">
        <v>431</v>
      </c>
    </row>
    <row r="61" spans="2:6">
      <c r="B61">
        <v>1</v>
      </c>
      <c r="C61" t="s">
        <v>179</v>
      </c>
      <c r="D61" t="s">
        <v>151</v>
      </c>
      <c r="E61" t="s">
        <v>432</v>
      </c>
      <c r="F61" t="s">
        <v>431</v>
      </c>
    </row>
    <row r="62" spans="2:6">
      <c r="B62">
        <v>1</v>
      </c>
      <c r="C62" t="s">
        <v>179</v>
      </c>
      <c r="D62" t="s">
        <v>139</v>
      </c>
      <c r="E62" t="s">
        <v>432</v>
      </c>
      <c r="F62" t="s">
        <v>431</v>
      </c>
    </row>
    <row r="63" spans="2:6">
      <c r="B63">
        <v>1</v>
      </c>
      <c r="C63" t="s">
        <v>179</v>
      </c>
      <c r="D63" t="s">
        <v>140</v>
      </c>
      <c r="E63" t="s">
        <v>432</v>
      </c>
      <c r="F63" t="s">
        <v>431</v>
      </c>
    </row>
    <row r="64" spans="2:6">
      <c r="B64">
        <v>1</v>
      </c>
      <c r="C64" t="s">
        <v>179</v>
      </c>
      <c r="D64" t="s">
        <v>141</v>
      </c>
      <c r="E64" t="s">
        <v>432</v>
      </c>
      <c r="F64" t="s">
        <v>431</v>
      </c>
    </row>
    <row r="65" spans="2:6">
      <c r="B65">
        <v>1</v>
      </c>
      <c r="C65" t="s">
        <v>179</v>
      </c>
      <c r="D65" t="s">
        <v>145</v>
      </c>
      <c r="E65" t="s">
        <v>432</v>
      </c>
      <c r="F65" t="s">
        <v>431</v>
      </c>
    </row>
    <row r="66" spans="2:6">
      <c r="B66">
        <v>1</v>
      </c>
      <c r="C66" t="s">
        <v>179</v>
      </c>
      <c r="D66" t="s">
        <v>142</v>
      </c>
      <c r="E66" t="s">
        <v>432</v>
      </c>
      <c r="F66" t="s">
        <v>431</v>
      </c>
    </row>
    <row r="67" spans="2:6">
      <c r="B67">
        <v>1</v>
      </c>
      <c r="C67" t="s">
        <v>179</v>
      </c>
      <c r="D67" t="s">
        <v>143</v>
      </c>
      <c r="E67" t="s">
        <v>432</v>
      </c>
      <c r="F67" t="s">
        <v>431</v>
      </c>
    </row>
    <row r="68" spans="2:6">
      <c r="B68">
        <v>1</v>
      </c>
      <c r="C68" t="s">
        <v>179</v>
      </c>
      <c r="D68" t="s">
        <v>144</v>
      </c>
      <c r="E68" t="s">
        <v>432</v>
      </c>
      <c r="F68" t="s">
        <v>431</v>
      </c>
    </row>
    <row r="69" spans="2:6">
      <c r="B69">
        <v>1</v>
      </c>
      <c r="C69" t="s">
        <v>360</v>
      </c>
      <c r="D69" t="s">
        <v>447</v>
      </c>
      <c r="E69" t="s">
        <v>432</v>
      </c>
      <c r="F69" t="s">
        <v>431</v>
      </c>
    </row>
    <row r="71" spans="2:6">
      <c r="B71" t="s">
        <v>180</v>
      </c>
    </row>
    <row r="72" spans="2:6">
      <c r="B72" t="s">
        <v>181</v>
      </c>
      <c r="C72" t="s">
        <v>64</v>
      </c>
    </row>
    <row r="73" spans="2:6">
      <c r="B73" t="s">
        <v>65</v>
      </c>
      <c r="C73" t="s">
        <v>64</v>
      </c>
    </row>
    <row r="74" spans="2:6">
      <c r="B74" t="s">
        <v>66</v>
      </c>
      <c r="C74" t="s">
        <v>64</v>
      </c>
    </row>
    <row r="76" spans="2:6">
      <c r="B76" t="s">
        <v>182</v>
      </c>
    </row>
    <row r="77" spans="2:6">
      <c r="B77" t="s">
        <v>183</v>
      </c>
      <c r="C77" t="s">
        <v>62</v>
      </c>
    </row>
    <row r="78" spans="2:6">
      <c r="B78" t="s">
        <v>184</v>
      </c>
      <c r="C78" t="s">
        <v>431</v>
      </c>
    </row>
    <row r="80" spans="2:6">
      <c r="B80" t="s">
        <v>431</v>
      </c>
      <c r="C80" t="s">
        <v>100</v>
      </c>
      <c r="D80" t="s">
        <v>101</v>
      </c>
      <c r="E80" t="s">
        <v>102</v>
      </c>
    </row>
    <row r="81" spans="2:3">
      <c r="B81" t="s">
        <v>103</v>
      </c>
      <c r="C81" t="s">
        <v>88</v>
      </c>
    </row>
    <row r="82" spans="2:3">
      <c r="B82" t="s">
        <v>433</v>
      </c>
      <c r="C82" t="s">
        <v>88</v>
      </c>
    </row>
    <row r="83" spans="2:3">
      <c r="B83" t="s">
        <v>104</v>
      </c>
      <c r="C83" t="s">
        <v>88</v>
      </c>
    </row>
    <row r="84" spans="2:3">
      <c r="B84" t="s">
        <v>60</v>
      </c>
      <c r="C84" t="s">
        <v>88</v>
      </c>
    </row>
  </sheetData>
  <sheetProtection sheet="1" objects="1" scenarios="1"/>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936A3-1FD6-6040-88A3-8E455D3E979D}">
  <dimension ref="A4:L72"/>
  <sheetViews>
    <sheetView topLeftCell="K1" zoomScale="110" zoomScaleNormal="110" workbookViewId="0">
      <pane ySplit="4" topLeftCell="A72" activePane="bottomLeft" state="frozen"/>
      <selection activeCell="Y106" sqref="Y106:AE116"/>
      <selection pane="bottomLeft" activeCell="Y106" sqref="Y106:AE116"/>
    </sheetView>
  </sheetViews>
  <sheetFormatPr baseColWidth="10" defaultRowHeight="13"/>
  <cols>
    <col min="1" max="1" width="30" customWidth="1"/>
    <col min="2" max="2" width="99.83203125" customWidth="1"/>
    <col min="5" max="5" width="41.33203125" customWidth="1"/>
    <col min="6" max="6" width="97.1640625" customWidth="1"/>
    <col min="8" max="8" width="48.33203125" customWidth="1"/>
    <col min="9" max="9" width="100.1640625" customWidth="1"/>
    <col min="11" max="11" width="30.83203125" customWidth="1"/>
    <col min="12" max="12" width="90.6640625" customWidth="1"/>
  </cols>
  <sheetData>
    <row r="4" spans="1:11" s="152" customFormat="1" ht="30">
      <c r="A4" s="152" t="s">
        <v>448</v>
      </c>
      <c r="B4" s="152" t="s">
        <v>449</v>
      </c>
      <c r="E4" s="152" t="s">
        <v>451</v>
      </c>
      <c r="F4" s="152" t="s">
        <v>452</v>
      </c>
      <c r="H4" s="152" t="s">
        <v>454</v>
      </c>
      <c r="I4" s="152" t="s">
        <v>455</v>
      </c>
      <c r="K4" s="152" t="s">
        <v>458</v>
      </c>
    </row>
    <row r="63" spans="1:12" s="153" customFormat="1" ht="84">
      <c r="A63" s="153" t="s">
        <v>450</v>
      </c>
      <c r="B63" s="153" t="s">
        <v>453</v>
      </c>
      <c r="E63" s="153" t="s">
        <v>450</v>
      </c>
      <c r="F63" s="154" t="s">
        <v>457</v>
      </c>
      <c r="H63" s="153" t="s">
        <v>450</v>
      </c>
      <c r="I63" s="154" t="s">
        <v>456</v>
      </c>
      <c r="K63" s="153" t="s">
        <v>450</v>
      </c>
      <c r="L63" s="153" t="s">
        <v>459</v>
      </c>
    </row>
    <row r="64" spans="1:12" s="153" customFormat="1" ht="20">
      <c r="L64" s="153" t="s">
        <v>460</v>
      </c>
    </row>
    <row r="65" spans="1:12" s="153" customFormat="1" ht="20">
      <c r="L65" s="153" t="s">
        <v>461</v>
      </c>
    </row>
    <row r="66" spans="1:12" s="153" customFormat="1" ht="20">
      <c r="A66" s="153" t="s">
        <v>464</v>
      </c>
      <c r="L66" s="153" t="s">
        <v>462</v>
      </c>
    </row>
    <row r="67" spans="1:12" s="153" customFormat="1" ht="20">
      <c r="A67" s="153" t="s">
        <v>465</v>
      </c>
      <c r="L67" s="153" t="s">
        <v>463</v>
      </c>
    </row>
    <row r="68" spans="1:12" s="153" customFormat="1" ht="20">
      <c r="A68" s="153" t="s">
        <v>466</v>
      </c>
    </row>
    <row r="69" spans="1:12" s="153" customFormat="1" ht="20">
      <c r="A69" s="153" t="s">
        <v>467</v>
      </c>
    </row>
    <row r="70" spans="1:12" ht="20">
      <c r="A70" s="153" t="s">
        <v>468</v>
      </c>
    </row>
    <row r="71" spans="1:12" ht="20">
      <c r="A71" s="153" t="s">
        <v>469</v>
      </c>
    </row>
    <row r="72" spans="1:12" ht="20">
      <c r="A72" s="153" t="s">
        <v>470</v>
      </c>
    </row>
  </sheetData>
  <sheetProtection sheet="1" objects="1" scenarios="1"/>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10</vt:i4>
      </vt:variant>
      <vt:variant>
        <vt:lpstr>Benannte Bereiche</vt:lpstr>
      </vt:variant>
      <vt:variant>
        <vt:i4>1</vt:i4>
      </vt:variant>
    </vt:vector>
  </HeadingPairs>
  <TitlesOfParts>
    <vt:vector size="11" baseType="lpstr">
      <vt:lpstr>Intro</vt:lpstr>
      <vt:lpstr>Kennwertmodell</vt:lpstr>
      <vt:lpstr>Vergleichswerte-UBP</vt:lpstr>
      <vt:lpstr>Inventory</vt:lpstr>
      <vt:lpstr>Dropdown</vt:lpstr>
      <vt:lpstr>Data-SP</vt:lpstr>
      <vt:lpstr>Data-selection</vt:lpstr>
      <vt:lpstr>Setup</vt:lpstr>
      <vt:lpstr>Auswertungen</vt:lpstr>
      <vt:lpstr>für Merkblatt</vt:lpstr>
      <vt:lpstr>Intro!Druckbereich</vt:lpstr>
    </vt:vector>
  </TitlesOfParts>
  <Company>ZHAW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Eymann Lea</dc:creator>
  <cp:lastModifiedBy>Thomas Kägi</cp:lastModifiedBy>
  <dcterms:created xsi:type="dcterms:W3CDTF">2014-06-30T07:17:37Z</dcterms:created>
  <dcterms:modified xsi:type="dcterms:W3CDTF">2022-10-06T07:46:09Z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0d9bad3-6dac-4e9a-89a3-89f3b8d247b2_Enabled">
    <vt:lpwstr>true</vt:lpwstr>
  </property>
  <property fmtid="{D5CDD505-2E9C-101B-9397-08002B2CF9AE}" pid="3" name="MSIP_Label_10d9bad3-6dac-4e9a-89a3-89f3b8d247b2_SetDate">
    <vt:lpwstr>2021-04-07T08:25:38Z</vt:lpwstr>
  </property>
  <property fmtid="{D5CDD505-2E9C-101B-9397-08002B2CF9AE}" pid="4" name="MSIP_Label_10d9bad3-6dac-4e9a-89a3-89f3b8d247b2_Method">
    <vt:lpwstr>Standard</vt:lpwstr>
  </property>
  <property fmtid="{D5CDD505-2E9C-101B-9397-08002B2CF9AE}" pid="5" name="MSIP_Label_10d9bad3-6dac-4e9a-89a3-89f3b8d247b2_Name">
    <vt:lpwstr>10d9bad3-6dac-4e9a-89a3-89f3b8d247b2</vt:lpwstr>
  </property>
  <property fmtid="{D5CDD505-2E9C-101B-9397-08002B2CF9AE}" pid="6" name="MSIP_Label_10d9bad3-6dac-4e9a-89a3-89f3b8d247b2_SiteId">
    <vt:lpwstr>5d1a9f9d-201f-4a10-b983-451cf65cbc1e</vt:lpwstr>
  </property>
  <property fmtid="{D5CDD505-2E9C-101B-9397-08002B2CF9AE}" pid="7" name="MSIP_Label_10d9bad3-6dac-4e9a-89a3-89f3b8d247b2_ActionId">
    <vt:lpwstr>2966f50e-7fde-4efe-9c9e-222502d0b2a3</vt:lpwstr>
  </property>
  <property fmtid="{D5CDD505-2E9C-101B-9397-08002B2CF9AE}" pid="8" name="MSIP_Label_10d9bad3-6dac-4e9a-89a3-89f3b8d247b2_ContentBits">
    <vt:lpwstr>0</vt:lpwstr>
  </property>
</Properties>
</file>